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3 24-25\Calculators &amp; Website files\"/>
    </mc:Choice>
  </mc:AlternateContent>
  <xr:revisionPtr revIDLastSave="0" documentId="8_{814D5A04-9AC7-4387-9DE2-FBF5AA8F3520}" xr6:coauthVersionLast="47" xr6:coauthVersionMax="47" xr10:uidLastSave="{00000000-0000-0000-0000-000000000000}"/>
  <bookViews>
    <workbookView xWindow="-110" yWindow="-110" windowWidth="19420" windowHeight="1162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P38" i="1"/>
  <c r="Q37" i="1"/>
  <c r="P37" i="1"/>
  <c r="P58" i="1"/>
  <c r="Q58" i="1"/>
  <c r="P59" i="1"/>
  <c r="Q59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Q12" i="1"/>
  <c r="P12" i="1"/>
  <c r="G39" i="1" l="1"/>
  <c r="K39" i="1" s="1"/>
  <c r="H39" i="1"/>
  <c r="I39" i="1"/>
  <c r="J39" i="1"/>
  <c r="O39" i="1"/>
  <c r="R39" i="1"/>
  <c r="S39" i="1" s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/>
  <c r="D63" i="1" l="1"/>
  <c r="D62" i="1"/>
  <c r="D65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4" i="1"/>
  <c r="R44" i="1" s="1"/>
  <c r="S44" i="1" s="1"/>
  <c r="E44" i="1"/>
  <c r="G44" i="1" s="1"/>
  <c r="K44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O40" i="1"/>
  <c r="R40" i="1" s="1"/>
  <c r="S40" i="1" s="1"/>
  <c r="E40" i="1"/>
  <c r="G40" i="1" s="1"/>
  <c r="K40" i="1" s="1"/>
  <c r="E39" i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4" i="1"/>
  <c r="R24" i="1" s="1"/>
  <c r="S24" i="1" s="1"/>
  <c r="E24" i="1"/>
  <c r="G24" i="1" s="1"/>
  <c r="K24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E16" i="1"/>
  <c r="G16" i="1" s="1"/>
  <c r="K16" i="1" s="1"/>
  <c r="O15" i="1"/>
  <c r="R15" i="1" s="1"/>
  <c r="S15" i="1" s="1"/>
  <c r="E15" i="1"/>
  <c r="G15" i="1" s="1"/>
  <c r="K15" i="1" s="1"/>
  <c r="O14" i="1"/>
  <c r="R14" i="1" s="1"/>
  <c r="S14" i="1" s="1"/>
  <c r="E14" i="1"/>
  <c r="G14" i="1" s="1"/>
  <c r="K14" i="1" s="1"/>
  <c r="O13" i="1"/>
  <c r="R13" i="1" s="1"/>
  <c r="S13" i="1" s="1"/>
  <c r="E13" i="1"/>
  <c r="G13" i="1" s="1"/>
  <c r="K13" i="1" s="1"/>
  <c r="O12" i="1"/>
  <c r="R12" i="1" s="1"/>
  <c r="S12" i="1" s="1"/>
  <c r="E12" i="1"/>
  <c r="G12" i="1" s="1"/>
  <c r="K12" i="1" s="1"/>
  <c r="F4" i="1"/>
  <c r="J14" i="1" s="1"/>
  <c r="E4" i="1"/>
  <c r="J43" i="1" s="1"/>
  <c r="L39" i="1" l="1"/>
  <c r="J12" i="1"/>
  <c r="J15" i="1"/>
  <c r="J16" i="1"/>
  <c r="J13" i="1"/>
  <c r="L13" i="1"/>
  <c r="L19" i="1"/>
  <c r="L24" i="1"/>
  <c r="L28" i="1"/>
  <c r="L32" i="1"/>
  <c r="L21" i="1"/>
  <c r="L26" i="1"/>
  <c r="E7" i="1"/>
  <c r="L17" i="1"/>
  <c r="L30" i="1"/>
  <c r="L15" i="1"/>
  <c r="L18" i="1"/>
  <c r="L27" i="1"/>
  <c r="L31" i="1"/>
  <c r="L35" i="1"/>
  <c r="L45" i="1"/>
  <c r="L49" i="1"/>
  <c r="L53" i="1"/>
  <c r="L57" i="1"/>
  <c r="L22" i="1"/>
  <c r="L41" i="1"/>
  <c r="S11" i="1"/>
  <c r="L46" i="1"/>
  <c r="L54" i="1"/>
  <c r="L58" i="1"/>
  <c r="L42" i="1"/>
  <c r="L50" i="1"/>
  <c r="L16" i="1"/>
  <c r="L36" i="1"/>
  <c r="L20" i="1"/>
  <c r="L29" i="1"/>
  <c r="L33" i="1"/>
  <c r="L43" i="1"/>
  <c r="L47" i="1"/>
  <c r="L51" i="1"/>
  <c r="L55" i="1"/>
  <c r="L59" i="1"/>
  <c r="L25" i="1"/>
  <c r="L14" i="1"/>
  <c r="L40" i="1"/>
  <c r="L48" i="1"/>
  <c r="L56" i="1"/>
  <c r="L34" i="1"/>
  <c r="L44" i="1"/>
  <c r="L52" i="1"/>
  <c r="F7" i="1"/>
  <c r="L12" i="1"/>
  <c r="G4" i="1"/>
  <c r="J18" i="1"/>
  <c r="J19" i="1"/>
  <c r="J20" i="1"/>
  <c r="J22" i="1"/>
  <c r="J24" i="1"/>
  <c r="J26" i="1"/>
  <c r="J27" i="1"/>
  <c r="J28" i="1"/>
  <c r="J29" i="1"/>
  <c r="J31" i="1"/>
  <c r="J32" i="1"/>
  <c r="J33" i="1"/>
  <c r="J34" i="1"/>
  <c r="J35" i="1"/>
  <c r="J36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  <c r="J21" i="1"/>
  <c r="J25" i="1"/>
  <c r="J30" i="1"/>
  <c r="L63" i="1" l="1"/>
  <c r="F8" i="1"/>
  <c r="S6" i="1"/>
  <c r="R6" i="1"/>
  <c r="L62" i="1"/>
  <c r="E8" i="1"/>
  <c r="G8" i="1" s="1"/>
  <c r="G7" i="1"/>
  <c r="L65" i="1" l="1"/>
</calcChain>
</file>

<file path=xl/sharedStrings.xml><?xml version="1.0" encoding="utf-8"?>
<sst xmlns="http://schemas.openxmlformats.org/spreadsheetml/2006/main" count="88" uniqueCount="34">
  <si>
    <t>PP1 Calculator</t>
  </si>
  <si>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</si>
  <si>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</si>
  <si>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</si>
  <si>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</si>
  <si>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</si>
  <si>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</si>
  <si>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</si>
  <si>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</si>
  <si>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</si>
  <si>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</si>
  <si>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</si>
  <si>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</si>
  <si>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</si>
  <si>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</si>
  <si>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</si>
  <si>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</si>
  <si>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</si>
  <si>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</si>
  <si>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</si>
  <si>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</si>
  <si>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</si>
  <si>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</si>
  <si>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</si>
  <si>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</si>
  <si>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</si>
  <si>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</si>
  <si>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</si>
  <si>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</si>
  <si>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</si>
  <si>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</si>
  <si>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</si>
  <si>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</si>
  <si>
    <t>Valid from 01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</si>
</sst>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166" fontId="16" fillId="0" borderId="0" xfId="6" applyNumberFormat="1" applyFont="1"/>
    <xf numFmtId="166" fontId="14" fillId="0" borderId="3" xfId="3" applyNumberFormat="1" applyFont="1" applyBorder="1" applyProtection="1"/>
    <xf numFmtId="166" fontId="14" fillId="0" borderId="8" xfId="3" applyNumberFormat="1" applyFont="1" applyBorder="1" applyProtection="1"/>
    <xf numFmtId="166" fontId="14" fillId="0" borderId="14" xfId="3" applyNumberFormat="1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6" fontId="14" fillId="0" borderId="3" xfId="2" applyNumberFormat="1" applyFont="1" applyBorder="1" applyAlignment="1">
      <alignment horizontal="center"/>
    </xf>
    <xf numFmtId="166" fontId="14" fillId="0" borderId="4" xfId="2" applyNumberFormat="1" applyFont="1" applyFill="1" applyBorder="1" applyAlignment="1">
      <alignment horizontal="center"/>
    </xf>
    <xf numFmtId="166" fontId="14" fillId="0" borderId="8" xfId="2" applyNumberFormat="1" applyFont="1" applyBorder="1" applyAlignment="1">
      <alignment horizontal="center"/>
    </xf>
    <xf numFmtId="166" fontId="14" fillId="0" borderId="9" xfId="2" applyNumberFormat="1" applyFont="1" applyFill="1" applyBorder="1" applyAlignment="1">
      <alignment horizontal="center"/>
    </xf>
    <xf numFmtId="166" fontId="17" fillId="0" borderId="3" xfId="6" applyNumberFormat="1" applyFont="1" applyBorder="1"/>
    <xf numFmtId="49" fontId="18" fillId="0" borderId="0" xfId="0" applyNumberFormat="1" applyFont="1" applyBorder="1" applyAlignment="1">
      <alignment horizontal="left" vertical="center"/>
    </xf>
    <xf numFmtId="166" fontId="1" fillId="6" borderId="0" xfId="3" applyNumberFormat="1" applyFont="1" applyFill="1" applyBorder="1" applyAlignment="1" applyProtection="1">
      <alignment horizontal="center"/>
    </xf>
    <xf numFmtId="166" fontId="4" fillId="6" borderId="0" xfId="3" applyNumberFormat="1" applyFont="1" applyFill="1" applyBorder="1" applyAlignment="1" applyProtection="1">
      <alignment horizontal="center"/>
    </xf>
    <xf numFmtId="166" fontId="4" fillId="6" borderId="4" xfId="3" applyNumberFormat="1" applyFont="1" applyFill="1" applyBorder="1" applyAlignment="1" applyProtection="1">
      <alignment horizontal="center"/>
    </xf>
  </cellXfs>
  <cellStyles count="7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  <cellStyle name="Percent 3" xfId="6" xr:uid="{80086564-2A88-4D91-96F7-C1B739B49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V65"/>
  <sheetViews>
    <sheetView showGridLines="0" tabSelected="1" zoomScaleNormal="100" workbookViewId="0">
      <pane xSplit="3" ySplit="11" topLeftCell="E12" activePane="bottomRight" state="frozen"/>
      <selection activeCell="E5" sqref="E5:F6"/>
      <selection pane="topRight" activeCell="E5" sqref="E5:F6"/>
      <selection pane="bottomLeft" activeCell="E5" sqref="E5:F6"/>
      <selection pane="bottomRight" activeCell="J3" sqref="J3"/>
    </sheetView>
  </sheetViews>
  <sheetFormatPr defaultColWidth="9.08984375" defaultRowHeight="14.5" x14ac:dyDescent="0.35"/>
  <cols>
    <col min="1" max="1" width="1.6328125" style="105" customWidth="1"/>
    <col min="2" max="2" width="18" style="106" customWidth="1"/>
    <col min="3" max="3" width="11.453125" style="6" customWidth="1"/>
    <col min="4" max="4" width="22.6328125" style="6" customWidth="1"/>
    <col min="5" max="6" width="11.54296875" style="6" customWidth="1"/>
    <col min="7" max="7" width="11.54296875" style="48" customWidth="1"/>
    <col min="8" max="10" width="11.54296875" style="6" customWidth="1"/>
    <col min="11" max="11" width="17.6328125" style="6" bestFit="1" customWidth="1"/>
    <col min="12" max="12" width="11.54296875" style="6" customWidth="1"/>
    <col min="13" max="17" width="11.54296875" customWidth="1"/>
    <col min="18" max="18" width="13.453125" bestFit="1" customWidth="1"/>
    <col min="19" max="19" width="21.453125" bestFit="1" customWidth="1"/>
    <col min="20" max="16384" width="9.08984375" style="6"/>
  </cols>
  <sheetData>
    <row r="1" spans="1:22" ht="15" customHeight="1" x14ac:dyDescent="0.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22" ht="21" x14ac:dyDescent="0.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22" s="17" customFormat="1" ht="29" x14ac:dyDescent="0.35">
      <c r="A3" s="16"/>
      <c r="B3" s="119" t="s">
        <v>33</v>
      </c>
      <c r="D3" s="18"/>
      <c r="E3" s="19" t="s">
        <v>3</v>
      </c>
      <c r="F3" s="20" t="s">
        <v>4</v>
      </c>
      <c r="G3" s="21" t="s">
        <v>5</v>
      </c>
      <c r="H3" s="22"/>
      <c r="I3" s="22"/>
      <c r="J3" s="22"/>
      <c r="K3" s="22"/>
      <c r="L3" s="23"/>
      <c r="M3" s="24"/>
      <c r="N3" s="24"/>
      <c r="O3"/>
      <c r="P3"/>
      <c r="Q3"/>
      <c r="R3"/>
      <c r="S3"/>
    </row>
    <row r="4" spans="1:22" ht="15" customHeight="1" x14ac:dyDescent="0.5">
      <c r="A4" s="1"/>
      <c r="B4" s="2"/>
      <c r="D4" s="25" t="s">
        <v>6</v>
      </c>
      <c r="E4" s="26">
        <f>SUMIF($B$12:$B$59,E$3,$D$12:$D$59)</f>
        <v>0</v>
      </c>
      <c r="F4" s="27">
        <f>SUMIF($B$12:$B$59,F$3,$D$12:$D$59)</f>
        <v>0</v>
      </c>
      <c r="G4" s="28">
        <f>SUM(E4:F4)</f>
        <v>0</v>
      </c>
      <c r="H4" s="3"/>
      <c r="I4" s="3"/>
      <c r="J4" s="3"/>
      <c r="K4" s="3"/>
      <c r="L4" s="5"/>
      <c r="M4" s="29"/>
      <c r="N4" s="29"/>
    </row>
    <row r="5" spans="1:22" ht="15" customHeight="1" x14ac:dyDescent="0.5">
      <c r="A5" s="1"/>
      <c r="B5" s="2"/>
      <c r="D5" s="30" t="s">
        <v>7</v>
      </c>
      <c r="E5" s="31">
        <v>0.7</v>
      </c>
      <c r="F5" s="32">
        <v>0.7</v>
      </c>
      <c r="G5" s="27"/>
      <c r="H5" s="3"/>
      <c r="I5" s="3"/>
      <c r="J5" s="3"/>
      <c r="K5" s="3"/>
      <c r="L5" s="5"/>
      <c r="M5" s="29"/>
      <c r="N5" s="29"/>
      <c r="P5" s="33" t="s">
        <v>8</v>
      </c>
      <c r="R5" s="34" t="s">
        <v>9</v>
      </c>
      <c r="S5" s="35" t="s">
        <v>10</v>
      </c>
    </row>
    <row r="6" spans="1:22" ht="15" customHeight="1" x14ac:dyDescent="0.5">
      <c r="A6" s="1"/>
      <c r="B6" s="2"/>
      <c r="D6" s="30" t="s">
        <v>11</v>
      </c>
      <c r="E6" s="36">
        <v>4</v>
      </c>
      <c r="F6" s="37">
        <v>1</v>
      </c>
      <c r="G6" s="27"/>
      <c r="H6" s="3"/>
      <c r="I6" s="3"/>
      <c r="J6" s="3"/>
      <c r="K6" s="3"/>
      <c r="L6" s="5"/>
      <c r="M6" s="29"/>
      <c r="N6" s="29"/>
      <c r="P6" s="38">
        <v>0.2</v>
      </c>
      <c r="R6" s="39" t="str">
        <f>IF(S11&gt;0,"Adjustment","Surplus")</f>
        <v>Surplus</v>
      </c>
      <c r="S6" s="40">
        <f>IF(S11&gt;0,S11,0)</f>
        <v>0</v>
      </c>
    </row>
    <row r="7" spans="1:22" ht="15" customHeight="1" x14ac:dyDescent="0.5">
      <c r="A7" s="1"/>
      <c r="B7" s="2"/>
      <c r="D7" s="30" t="s">
        <v>12</v>
      </c>
      <c r="E7" s="26">
        <f>COUNTIFS($B$12:$B$59,E$3,$K$12:$K$59,"&gt;0")</f>
        <v>0</v>
      </c>
      <c r="F7" s="27">
        <f>COUNTIFS($B$12:$B$59,F$3,$K$12:$K$59,"&gt;0")</f>
        <v>0</v>
      </c>
      <c r="G7" s="41">
        <f>SUM(E7:F7)</f>
        <v>0</v>
      </c>
      <c r="H7" s="3"/>
      <c r="I7" s="3"/>
      <c r="J7" s="3"/>
      <c r="K7" s="3"/>
      <c r="L7" s="5"/>
      <c r="M7" s="29"/>
      <c r="N7" s="29"/>
    </row>
    <row r="8" spans="1:22" ht="15" customHeight="1" x14ac:dyDescent="0.5">
      <c r="A8" s="1"/>
      <c r="B8" s="2"/>
      <c r="D8" s="42" t="s">
        <v>13</v>
      </c>
      <c r="E8" s="43">
        <f>SUMIF($B$12:$B$59,E$3,$L$12:$L$59)</f>
        <v>0</v>
      </c>
      <c r="F8" s="44">
        <f>SUMIF($B$12:$B$59,F$3,$L$12:$L$59)</f>
        <v>0</v>
      </c>
      <c r="G8" s="45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22" ht="15" customHeight="1" x14ac:dyDescent="0.5">
      <c r="A9" s="46"/>
      <c r="B9" s="2"/>
      <c r="C9" s="3"/>
      <c r="D9" s="3"/>
      <c r="E9" s="3"/>
      <c r="F9" s="47"/>
      <c r="M9" s="6"/>
      <c r="N9" s="6"/>
      <c r="O9" s="6"/>
      <c r="P9" s="6"/>
      <c r="Q9" s="6"/>
      <c r="S9" s="49" t="s">
        <v>14</v>
      </c>
    </row>
    <row r="10" spans="1:22" ht="15" customHeight="1" x14ac:dyDescent="0.5">
      <c r="A10" s="46"/>
      <c r="B10" s="2"/>
      <c r="C10" s="3"/>
      <c r="D10" s="50" t="s">
        <v>15</v>
      </c>
      <c r="N10" s="50" t="s">
        <v>15</v>
      </c>
      <c r="Q10" s="51"/>
      <c r="R10" s="52"/>
      <c r="S10" s="53" t="s">
        <v>16</v>
      </c>
    </row>
    <row r="11" spans="1:22" s="17" customFormat="1" ht="45.75" customHeight="1" x14ac:dyDescent="0.35">
      <c r="A11" s="54"/>
      <c r="B11" s="55" t="s">
        <v>17</v>
      </c>
      <c r="C11" s="56" t="s">
        <v>18</v>
      </c>
      <c r="D11" s="57" t="s">
        <v>19</v>
      </c>
      <c r="E11" s="57" t="s">
        <v>20</v>
      </c>
      <c r="F11" s="58" t="s">
        <v>21</v>
      </c>
      <c r="G11" s="59" t="s">
        <v>22</v>
      </c>
      <c r="H11" s="57" t="s">
        <v>7</v>
      </c>
      <c r="I11" s="57" t="s">
        <v>11</v>
      </c>
      <c r="J11" s="57" t="s">
        <v>23</v>
      </c>
      <c r="K11" s="57" t="s">
        <v>24</v>
      </c>
      <c r="L11" s="60" t="s">
        <v>10</v>
      </c>
      <c r="M11" s="61" t="s">
        <v>25</v>
      </c>
      <c r="N11" s="61" t="s">
        <v>26</v>
      </c>
      <c r="O11" s="62" t="s">
        <v>27</v>
      </c>
      <c r="P11" s="63" t="s">
        <v>28</v>
      </c>
      <c r="Q11" s="64" t="s">
        <v>29</v>
      </c>
      <c r="R11" s="65" t="s">
        <v>30</v>
      </c>
      <c r="S11" s="66">
        <f>SUM(S12:S97)</f>
        <v>0</v>
      </c>
    </row>
    <row r="12" spans="1:22" ht="15" customHeight="1" x14ac:dyDescent="0.5">
      <c r="A12" s="46"/>
      <c r="B12" s="67" t="s">
        <v>4</v>
      </c>
      <c r="C12" s="68">
        <v>304</v>
      </c>
      <c r="D12" s="69"/>
      <c r="E12" s="70" t="str">
        <f t="shared" ref="E12:E22" si="0">IF(SUMIF($B$12:$B$59,B12,$D$12:$D$59)=0,"",ROUND(D12/SUMIF($B$12:$B$59,B12,$D$12:$D$59),4))</f>
        <v/>
      </c>
      <c r="F12" s="118">
        <v>0.24076800000000001</v>
      </c>
      <c r="G12" s="71">
        <f t="shared" ref="G12:G22" si="1">IF(E12="",1,E12/F12)</f>
        <v>1</v>
      </c>
      <c r="H12" s="72">
        <f>INDEX($E$5:$F$5,MATCH(B12,$E$3:$F$3,FALSE))</f>
        <v>0.7</v>
      </c>
      <c r="I12" s="3">
        <f>INDEX($E$6:$F$6,MATCH(B12,$E$3:$F$3,FALSE))</f>
        <v>1</v>
      </c>
      <c r="J12" s="3">
        <f t="shared" ref="J12:J22" ca="1" si="2">IF(B12="3 Islands",0,OFFSET($D$4,0,MATCH(B12,$E$3:$F$3))*F12*H12)</f>
        <v>0</v>
      </c>
      <c r="K12" s="3">
        <f t="shared" ref="K12:K22" si="3">IF(G12&gt;=H12,0,J12-D12)</f>
        <v>0</v>
      </c>
      <c r="L12" s="73">
        <f t="shared" ref="L12:L22" si="4">IF(1+SUMPRODUCT(($B$12:$B$59=B12)*($K$12:$K$59&gt;K12))&lt;=I12,0,K12)</f>
        <v>0</v>
      </c>
      <c r="M12" s="110">
        <v>0.201991</v>
      </c>
      <c r="N12" s="74"/>
      <c r="O12" s="75">
        <f t="shared" ref="O12:O22" si="5">IF(D12=0,0,N12/D12)</f>
        <v>0</v>
      </c>
      <c r="P12" s="114">
        <f>MIN(1,M12*(1+$P$6))</f>
        <v>0.2423892</v>
      </c>
      <c r="Q12" s="115">
        <f>MAX(0,M12*(1-$P$6))</f>
        <v>0.16159280000000001</v>
      </c>
      <c r="R12" s="76">
        <f t="shared" ref="R12:R22" si="6">IF(O12&gt;P12,-(O12-(P12)),IF(O12&lt;Q12,Q12-O12,""))</f>
        <v>0.16159280000000001</v>
      </c>
      <c r="S12" s="77">
        <f>IF(R12="",0,D12*R12)</f>
        <v>0</v>
      </c>
      <c r="T12" s="107"/>
      <c r="U12" s="113"/>
      <c r="V12" s="112"/>
    </row>
    <row r="13" spans="1:22" ht="15" customHeight="1" x14ac:dyDescent="0.5">
      <c r="A13" s="46"/>
      <c r="B13" s="67" t="s">
        <v>4</v>
      </c>
      <c r="C13" s="68">
        <v>307</v>
      </c>
      <c r="D13" s="69"/>
      <c r="E13" s="70" t="str">
        <f t="shared" si="0"/>
        <v/>
      </c>
      <c r="F13" s="118">
        <v>0.32333899999999999</v>
      </c>
      <c r="G13" s="71">
        <f t="shared" si="1"/>
        <v>1</v>
      </c>
      <c r="H13" s="72">
        <f t="shared" ref="H13:H22" si="7">INDEX($E$5:$F$5,MATCH(B13,$E$3:$F$3,FALSE))</f>
        <v>0.7</v>
      </c>
      <c r="I13" s="3">
        <f t="shared" ref="I13:I22" si="8">INDEX($E$6:$F$6,MATCH(B13,$E$3:$F$3,FALSE))</f>
        <v>1</v>
      </c>
      <c r="J13" s="3">
        <f t="shared" ca="1" si="2"/>
        <v>0</v>
      </c>
      <c r="K13" s="3">
        <f t="shared" si="3"/>
        <v>0</v>
      </c>
      <c r="L13" s="73">
        <f t="shared" si="4"/>
        <v>0</v>
      </c>
      <c r="M13" s="110">
        <v>0.452957</v>
      </c>
      <c r="N13" s="74"/>
      <c r="O13" s="75">
        <f t="shared" si="5"/>
        <v>0</v>
      </c>
      <c r="P13" s="114">
        <f t="shared" ref="P13:P57" si="9">MIN(1,M13*(1+$P$6))</f>
        <v>0.54354839999999993</v>
      </c>
      <c r="Q13" s="115">
        <f t="shared" ref="Q13:Q57" si="10">MAX(0,M13*(1-$P$6))</f>
        <v>0.36236560000000001</v>
      </c>
      <c r="R13" s="78">
        <f t="shared" si="6"/>
        <v>0.36236560000000001</v>
      </c>
      <c r="S13" s="79">
        <f t="shared" ref="S13:S59" si="11">IF(R13="",0,D13*R13)</f>
        <v>0</v>
      </c>
      <c r="T13" s="107"/>
      <c r="U13" s="113"/>
    </row>
    <row r="14" spans="1:22" ht="15" customHeight="1" x14ac:dyDescent="0.5">
      <c r="A14" s="46"/>
      <c r="B14" s="67" t="s">
        <v>4</v>
      </c>
      <c r="C14" s="68">
        <v>310</v>
      </c>
      <c r="D14" s="69"/>
      <c r="E14" s="70" t="str">
        <f t="shared" si="0"/>
        <v/>
      </c>
      <c r="F14" s="118">
        <v>7.6380000000000003E-2</v>
      </c>
      <c r="G14" s="71">
        <f t="shared" si="1"/>
        <v>1</v>
      </c>
      <c r="H14" s="72">
        <f t="shared" si="7"/>
        <v>0.7</v>
      </c>
      <c r="I14" s="3">
        <f t="shared" si="8"/>
        <v>1</v>
      </c>
      <c r="J14" s="3">
        <f t="shared" ca="1" si="2"/>
        <v>0</v>
      </c>
      <c r="K14" s="3">
        <f t="shared" si="3"/>
        <v>0</v>
      </c>
      <c r="L14" s="73">
        <f t="shared" si="4"/>
        <v>0</v>
      </c>
      <c r="M14" s="110">
        <v>0.35071000000000002</v>
      </c>
      <c r="N14" s="74"/>
      <c r="O14" s="75">
        <f t="shared" si="5"/>
        <v>0</v>
      </c>
      <c r="P14" s="114">
        <f t="shared" si="9"/>
        <v>0.420852</v>
      </c>
      <c r="Q14" s="115">
        <f t="shared" si="10"/>
        <v>0.28056800000000004</v>
      </c>
      <c r="R14" s="78">
        <f t="shared" si="6"/>
        <v>0.28056800000000004</v>
      </c>
      <c r="S14" s="79">
        <f t="shared" si="11"/>
        <v>0</v>
      </c>
      <c r="T14" s="107"/>
      <c r="U14" s="113"/>
    </row>
    <row r="15" spans="1:22" ht="15" customHeight="1" x14ac:dyDescent="0.5">
      <c r="A15" s="46"/>
      <c r="B15" s="67" t="s">
        <v>4</v>
      </c>
      <c r="C15" s="68">
        <v>313</v>
      </c>
      <c r="D15" s="69"/>
      <c r="E15" s="70" t="str">
        <f t="shared" si="0"/>
        <v/>
      </c>
      <c r="F15" s="118">
        <v>4.8927999999999999E-2</v>
      </c>
      <c r="G15" s="71">
        <f t="shared" si="1"/>
        <v>1</v>
      </c>
      <c r="H15" s="72">
        <f t="shared" si="7"/>
        <v>0.7</v>
      </c>
      <c r="I15" s="3">
        <f t="shared" si="8"/>
        <v>1</v>
      </c>
      <c r="J15" s="3">
        <f t="shared" ca="1" si="2"/>
        <v>0</v>
      </c>
      <c r="K15" s="3">
        <f t="shared" si="3"/>
        <v>0</v>
      </c>
      <c r="L15" s="73">
        <f t="shared" si="4"/>
        <v>0</v>
      </c>
      <c r="M15" s="110">
        <v>0.188805</v>
      </c>
      <c r="N15" s="74"/>
      <c r="O15" s="75">
        <f t="shared" si="5"/>
        <v>0</v>
      </c>
      <c r="P15" s="114">
        <f t="shared" si="9"/>
        <v>0.22656599999999999</v>
      </c>
      <c r="Q15" s="115">
        <f t="shared" si="10"/>
        <v>0.15104400000000001</v>
      </c>
      <c r="R15" s="78">
        <f t="shared" si="6"/>
        <v>0.15104400000000001</v>
      </c>
      <c r="S15" s="79">
        <f t="shared" si="11"/>
        <v>0</v>
      </c>
      <c r="T15" s="107"/>
      <c r="U15" s="113"/>
    </row>
    <row r="16" spans="1:22" ht="15" customHeight="1" x14ac:dyDescent="0.5">
      <c r="A16" s="46"/>
      <c r="B16" s="67" t="s">
        <v>4</v>
      </c>
      <c r="C16" s="68">
        <v>316</v>
      </c>
      <c r="D16" s="69"/>
      <c r="E16" s="70" t="str">
        <f t="shared" si="0"/>
        <v/>
      </c>
      <c r="F16" s="118">
        <v>0.310585</v>
      </c>
      <c r="G16" s="71">
        <f t="shared" si="1"/>
        <v>1</v>
      </c>
      <c r="H16" s="72">
        <f t="shared" si="7"/>
        <v>0.7</v>
      </c>
      <c r="I16" s="3">
        <f t="shared" si="8"/>
        <v>1</v>
      </c>
      <c r="J16" s="3">
        <f t="shared" ca="1" si="2"/>
        <v>0</v>
      </c>
      <c r="K16" s="3">
        <f t="shared" si="3"/>
        <v>0</v>
      </c>
      <c r="L16" s="73">
        <f t="shared" si="4"/>
        <v>0</v>
      </c>
      <c r="M16" s="110">
        <v>0.34128799999999998</v>
      </c>
      <c r="N16" s="74"/>
      <c r="O16" s="75">
        <f t="shared" si="5"/>
        <v>0</v>
      </c>
      <c r="P16" s="114">
        <f t="shared" si="9"/>
        <v>0.40954559999999995</v>
      </c>
      <c r="Q16" s="115">
        <f t="shared" si="10"/>
        <v>0.27303040000000001</v>
      </c>
      <c r="R16" s="78">
        <f t="shared" si="6"/>
        <v>0.27303040000000001</v>
      </c>
      <c r="S16" s="79">
        <f t="shared" si="11"/>
        <v>0</v>
      </c>
      <c r="T16" s="107"/>
      <c r="U16" s="113"/>
    </row>
    <row r="17" spans="1:21" ht="15" customHeight="1" x14ac:dyDescent="0.5">
      <c r="A17" s="46"/>
      <c r="B17" s="67" t="s">
        <v>3</v>
      </c>
      <c r="C17" s="68">
        <v>318</v>
      </c>
      <c r="D17" s="69"/>
      <c r="E17" s="70" t="str">
        <f t="shared" si="0"/>
        <v/>
      </c>
      <c r="F17" s="118">
        <v>8.1429999999999992E-3</v>
      </c>
      <c r="G17" s="71">
        <f t="shared" si="1"/>
        <v>1</v>
      </c>
      <c r="H17" s="72">
        <f t="shared" si="7"/>
        <v>0.7</v>
      </c>
      <c r="I17" s="3">
        <f t="shared" si="8"/>
        <v>4</v>
      </c>
      <c r="J17" s="3">
        <f t="shared" ca="1" si="2"/>
        <v>0</v>
      </c>
      <c r="K17" s="3">
        <f t="shared" si="3"/>
        <v>0</v>
      </c>
      <c r="L17" s="73">
        <f t="shared" si="4"/>
        <v>0</v>
      </c>
      <c r="M17" s="110">
        <v>0.155975</v>
      </c>
      <c r="N17" s="74"/>
      <c r="O17" s="75">
        <f t="shared" si="5"/>
        <v>0</v>
      </c>
      <c r="P17" s="114">
        <f t="shared" si="9"/>
        <v>0.18717</v>
      </c>
      <c r="Q17" s="115">
        <f t="shared" si="10"/>
        <v>0.12478</v>
      </c>
      <c r="R17" s="78">
        <f t="shared" si="6"/>
        <v>0.12478</v>
      </c>
      <c r="S17" s="79">
        <f t="shared" si="11"/>
        <v>0</v>
      </c>
      <c r="T17" s="107"/>
      <c r="U17" s="113"/>
    </row>
    <row r="18" spans="1:21" ht="15" customHeight="1" x14ac:dyDescent="0.5">
      <c r="A18" s="46"/>
      <c r="B18" s="67" t="s">
        <v>3</v>
      </c>
      <c r="C18" s="68">
        <v>319</v>
      </c>
      <c r="D18" s="69"/>
      <c r="E18" s="70" t="str">
        <f t="shared" si="0"/>
        <v/>
      </c>
      <c r="F18" s="118">
        <v>2.7255999999999999E-2</v>
      </c>
      <c r="G18" s="71">
        <f t="shared" si="1"/>
        <v>1</v>
      </c>
      <c r="H18" s="72">
        <f t="shared" si="7"/>
        <v>0.7</v>
      </c>
      <c r="I18" s="3">
        <f t="shared" si="8"/>
        <v>4</v>
      </c>
      <c r="J18" s="3">
        <f t="shared" ca="1" si="2"/>
        <v>0</v>
      </c>
      <c r="K18" s="3">
        <f t="shared" si="3"/>
        <v>0</v>
      </c>
      <c r="L18" s="73">
        <f t="shared" si="4"/>
        <v>0</v>
      </c>
      <c r="M18" s="110">
        <v>0.43671900000000002</v>
      </c>
      <c r="N18" s="74"/>
      <c r="O18" s="75">
        <f t="shared" si="5"/>
        <v>0</v>
      </c>
      <c r="P18" s="114">
        <f t="shared" si="9"/>
        <v>0.52406280000000005</v>
      </c>
      <c r="Q18" s="115">
        <f t="shared" si="10"/>
        <v>0.34937520000000005</v>
      </c>
      <c r="R18" s="78">
        <f t="shared" si="6"/>
        <v>0.34937520000000005</v>
      </c>
      <c r="S18" s="79">
        <f t="shared" si="11"/>
        <v>0</v>
      </c>
      <c r="T18" s="107"/>
      <c r="U18" s="113"/>
    </row>
    <row r="19" spans="1:21" ht="15" customHeight="1" x14ac:dyDescent="0.5">
      <c r="A19" s="46"/>
      <c r="B19" s="67" t="s">
        <v>3</v>
      </c>
      <c r="C19" s="68">
        <v>322</v>
      </c>
      <c r="D19" s="69"/>
      <c r="E19" s="70" t="str">
        <f t="shared" si="0"/>
        <v/>
      </c>
      <c r="F19" s="118">
        <v>1.9259999999999999E-2</v>
      </c>
      <c r="G19" s="71">
        <f t="shared" si="1"/>
        <v>1</v>
      </c>
      <c r="H19" s="72">
        <f t="shared" si="7"/>
        <v>0.7</v>
      </c>
      <c r="I19" s="3">
        <f t="shared" si="8"/>
        <v>4</v>
      </c>
      <c r="J19" s="3">
        <f t="shared" ca="1" si="2"/>
        <v>0</v>
      </c>
      <c r="K19" s="3">
        <f t="shared" si="3"/>
        <v>0</v>
      </c>
      <c r="L19" s="73">
        <f t="shared" si="4"/>
        <v>0</v>
      </c>
      <c r="M19" s="110">
        <v>0.87012999999999996</v>
      </c>
      <c r="N19" s="74"/>
      <c r="O19" s="75">
        <f t="shared" si="5"/>
        <v>0</v>
      </c>
      <c r="P19" s="114">
        <f t="shared" si="9"/>
        <v>1</v>
      </c>
      <c r="Q19" s="115">
        <f t="shared" si="10"/>
        <v>0.69610400000000006</v>
      </c>
      <c r="R19" s="78">
        <f t="shared" si="6"/>
        <v>0.69610400000000006</v>
      </c>
      <c r="S19" s="79">
        <f t="shared" si="11"/>
        <v>0</v>
      </c>
      <c r="T19" s="107"/>
      <c r="U19" s="113"/>
    </row>
    <row r="20" spans="1:21" ht="15" customHeight="1" x14ac:dyDescent="0.5">
      <c r="A20" s="46"/>
      <c r="B20" s="67" t="s">
        <v>3</v>
      </c>
      <c r="C20" s="68">
        <v>324</v>
      </c>
      <c r="D20" s="69"/>
      <c r="E20" s="70" t="str">
        <f t="shared" si="0"/>
        <v/>
      </c>
      <c r="F20" s="118">
        <v>2.4322E-2</v>
      </c>
      <c r="G20" s="71">
        <f t="shared" si="1"/>
        <v>1</v>
      </c>
      <c r="H20" s="72">
        <f t="shared" si="7"/>
        <v>0.7</v>
      </c>
      <c r="I20" s="3">
        <f t="shared" si="8"/>
        <v>4</v>
      </c>
      <c r="J20" s="3">
        <f t="shared" ca="1" si="2"/>
        <v>0</v>
      </c>
      <c r="K20" s="3">
        <f t="shared" si="3"/>
        <v>0</v>
      </c>
      <c r="L20" s="73">
        <f t="shared" si="4"/>
        <v>0</v>
      </c>
      <c r="M20" s="110">
        <v>0.59281399999999995</v>
      </c>
      <c r="N20" s="74"/>
      <c r="O20" s="75">
        <f t="shared" si="5"/>
        <v>0</v>
      </c>
      <c r="P20" s="114">
        <f t="shared" si="9"/>
        <v>0.71137679999999992</v>
      </c>
      <c r="Q20" s="115">
        <f t="shared" si="10"/>
        <v>0.47425119999999998</v>
      </c>
      <c r="R20" s="78">
        <f t="shared" si="6"/>
        <v>0.47425119999999998</v>
      </c>
      <c r="S20" s="79">
        <f t="shared" si="11"/>
        <v>0</v>
      </c>
      <c r="T20" s="107"/>
      <c r="U20" s="113"/>
    </row>
    <row r="21" spans="1:21" ht="15" customHeight="1" x14ac:dyDescent="0.5">
      <c r="A21" s="46"/>
      <c r="B21" s="67" t="s">
        <v>3</v>
      </c>
      <c r="C21" s="68">
        <v>325</v>
      </c>
      <c r="D21" s="69"/>
      <c r="E21" s="70" t="str">
        <f t="shared" si="0"/>
        <v/>
      </c>
      <c r="F21" s="118">
        <v>3.5961E-2</v>
      </c>
      <c r="G21" s="71">
        <f t="shared" si="1"/>
        <v>1</v>
      </c>
      <c r="H21" s="72">
        <f t="shared" si="7"/>
        <v>0.7</v>
      </c>
      <c r="I21" s="3">
        <f t="shared" si="8"/>
        <v>4</v>
      </c>
      <c r="J21" s="3">
        <f t="shared" ca="1" si="2"/>
        <v>0</v>
      </c>
      <c r="K21" s="3">
        <f t="shared" si="3"/>
        <v>0</v>
      </c>
      <c r="L21" s="73">
        <f t="shared" si="4"/>
        <v>0</v>
      </c>
      <c r="M21" s="110">
        <v>0.56233699999999998</v>
      </c>
      <c r="N21" s="74"/>
      <c r="O21" s="75">
        <f t="shared" si="5"/>
        <v>0</v>
      </c>
      <c r="P21" s="114">
        <f t="shared" si="9"/>
        <v>0.67480439999999997</v>
      </c>
      <c r="Q21" s="115">
        <f t="shared" si="10"/>
        <v>0.44986959999999998</v>
      </c>
      <c r="R21" s="78">
        <f t="shared" si="6"/>
        <v>0.44986959999999998</v>
      </c>
      <c r="S21" s="79">
        <f t="shared" si="11"/>
        <v>0</v>
      </c>
      <c r="T21" s="107"/>
      <c r="U21" s="113"/>
    </row>
    <row r="22" spans="1:21" ht="15" customHeight="1" x14ac:dyDescent="0.5">
      <c r="A22" s="46"/>
      <c r="B22" s="67" t="s">
        <v>3</v>
      </c>
      <c r="C22" s="68">
        <v>327</v>
      </c>
      <c r="D22" s="69"/>
      <c r="E22" s="70" t="str">
        <f t="shared" si="0"/>
        <v/>
      </c>
      <c r="F22" s="118">
        <v>2.6894999999999999E-2</v>
      </c>
      <c r="G22" s="71">
        <f t="shared" si="1"/>
        <v>1</v>
      </c>
      <c r="H22" s="72">
        <f t="shared" si="7"/>
        <v>0.7</v>
      </c>
      <c r="I22" s="3">
        <f t="shared" si="8"/>
        <v>4</v>
      </c>
      <c r="J22" s="3">
        <f t="shared" ca="1" si="2"/>
        <v>0</v>
      </c>
      <c r="K22" s="3">
        <f t="shared" si="3"/>
        <v>0</v>
      </c>
      <c r="L22" s="73">
        <f t="shared" si="4"/>
        <v>0</v>
      </c>
      <c r="M22" s="110">
        <v>0.38126700000000002</v>
      </c>
      <c r="N22" s="74"/>
      <c r="O22" s="75">
        <f t="shared" si="5"/>
        <v>0</v>
      </c>
      <c r="P22" s="114">
        <f t="shared" si="9"/>
        <v>0.45752039999999999</v>
      </c>
      <c r="Q22" s="115">
        <f t="shared" si="10"/>
        <v>0.30501360000000005</v>
      </c>
      <c r="R22" s="78">
        <f t="shared" si="6"/>
        <v>0.30501360000000005</v>
      </c>
      <c r="S22" s="79">
        <f t="shared" si="11"/>
        <v>0</v>
      </c>
      <c r="T22" s="107"/>
      <c r="U22" s="113"/>
    </row>
    <row r="23" spans="1:21" ht="15" customHeight="1" x14ac:dyDescent="0.5">
      <c r="A23" s="46"/>
      <c r="B23" s="67" t="s">
        <v>31</v>
      </c>
      <c r="C23" s="68">
        <v>328</v>
      </c>
      <c r="D23" s="69"/>
      <c r="E23" s="80"/>
      <c r="F23" s="81">
        <v>0</v>
      </c>
      <c r="G23" s="82"/>
      <c r="H23" s="82"/>
      <c r="I23" s="82"/>
      <c r="J23" s="82"/>
      <c r="K23" s="83"/>
      <c r="L23" s="80"/>
      <c r="M23" s="84">
        <v>0</v>
      </c>
      <c r="N23" s="74"/>
      <c r="O23" s="85"/>
      <c r="P23" s="120">
        <f t="shared" si="9"/>
        <v>0</v>
      </c>
      <c r="Q23" s="121">
        <f t="shared" si="10"/>
        <v>0</v>
      </c>
      <c r="R23" s="86"/>
      <c r="S23" s="87"/>
      <c r="T23" s="107"/>
      <c r="U23" s="113"/>
    </row>
    <row r="24" spans="1:21" ht="15" customHeight="1" x14ac:dyDescent="0.5">
      <c r="A24" s="46"/>
      <c r="B24" s="67" t="s">
        <v>3</v>
      </c>
      <c r="C24" s="68">
        <v>329</v>
      </c>
      <c r="D24" s="69"/>
      <c r="E24" s="70" t="str">
        <f t="shared" ref="E24:E36" si="12">IF(SUMIF($B$12:$B$59,B24,$D$12:$D$59)=0,"",ROUND(D24/SUMIF($B$12:$B$59,B24,$D$12:$D$59),4))</f>
        <v/>
      </c>
      <c r="F24" s="118">
        <v>2.376E-2</v>
      </c>
      <c r="G24" s="71">
        <f t="shared" ref="G24:G36" si="13">IF(E24="",1,E24/F24)</f>
        <v>1</v>
      </c>
      <c r="H24" s="72">
        <f t="shared" ref="H24:H36" si="14">INDEX($E$5:$F$5,MATCH(B24,$E$3:$F$3,FALSE))</f>
        <v>0.7</v>
      </c>
      <c r="I24" s="3">
        <f t="shared" ref="I24:I36" si="15">INDEX($E$6:$F$6,MATCH(B24,$E$3:$F$3,FALSE))</f>
        <v>4</v>
      </c>
      <c r="J24" s="3">
        <f t="shared" ref="J24:J36" ca="1" si="16">IF(B24="3 Islands",0,OFFSET($D$4,0,MATCH(B24,$E$3:$F$3))*F24*H24)</f>
        <v>0</v>
      </c>
      <c r="K24" s="3">
        <f t="shared" ref="K24:K36" si="17">IF(G24&gt;=H24,0,J24-D24)</f>
        <v>0</v>
      </c>
      <c r="L24" s="73">
        <f t="shared" ref="L24:L36" si="18">IF(1+SUMPRODUCT(($B$12:$B$59=B24)*($K$12:$K$59&gt;K24))&lt;=I24,0,K24)</f>
        <v>0</v>
      </c>
      <c r="M24" s="110">
        <v>0.60057499999999997</v>
      </c>
      <c r="N24" s="74"/>
      <c r="O24" s="75">
        <f t="shared" ref="O24:O36" si="19">IF(D24=0,0,N24/D24)</f>
        <v>0</v>
      </c>
      <c r="P24" s="114">
        <f t="shared" si="9"/>
        <v>0.72068999999999994</v>
      </c>
      <c r="Q24" s="115">
        <f t="shared" si="10"/>
        <v>0.48046</v>
      </c>
      <c r="R24" s="78">
        <f t="shared" ref="R24:R36" si="20">IF(O24&gt;P24,-(O24-(P24)),IF(O24&lt;Q24,Q24-O24,""))</f>
        <v>0.48046</v>
      </c>
      <c r="S24" s="79">
        <f t="shared" si="11"/>
        <v>0</v>
      </c>
      <c r="T24" s="107"/>
      <c r="U24" s="113"/>
    </row>
    <row r="25" spans="1:21" ht="15" customHeight="1" x14ac:dyDescent="0.5">
      <c r="A25" s="46"/>
      <c r="B25" s="67" t="s">
        <v>3</v>
      </c>
      <c r="C25" s="68">
        <v>330</v>
      </c>
      <c r="D25" s="69"/>
      <c r="E25" s="70" t="str">
        <f t="shared" si="12"/>
        <v/>
      </c>
      <c r="F25" s="118">
        <v>2.1285999999999999E-2</v>
      </c>
      <c r="G25" s="71">
        <f t="shared" si="13"/>
        <v>1</v>
      </c>
      <c r="H25" s="72">
        <f t="shared" si="14"/>
        <v>0.7</v>
      </c>
      <c r="I25" s="3">
        <f t="shared" si="15"/>
        <v>4</v>
      </c>
      <c r="J25" s="3">
        <f t="shared" ca="1" si="16"/>
        <v>0</v>
      </c>
      <c r="K25" s="3">
        <f t="shared" si="17"/>
        <v>0</v>
      </c>
      <c r="L25" s="73">
        <f t="shared" si="18"/>
        <v>0</v>
      </c>
      <c r="M25" s="110">
        <v>0.35359099999999999</v>
      </c>
      <c r="N25" s="74"/>
      <c r="O25" s="75">
        <f t="shared" si="19"/>
        <v>0</v>
      </c>
      <c r="P25" s="114">
        <f t="shared" si="9"/>
        <v>0.4243092</v>
      </c>
      <c r="Q25" s="115">
        <f t="shared" si="10"/>
        <v>0.28287279999999998</v>
      </c>
      <c r="R25" s="78">
        <f t="shared" si="20"/>
        <v>0.28287279999999998</v>
      </c>
      <c r="S25" s="79">
        <f t="shared" si="11"/>
        <v>0</v>
      </c>
      <c r="T25" s="107"/>
      <c r="U25" s="113"/>
    </row>
    <row r="26" spans="1:21" ht="15" customHeight="1" x14ac:dyDescent="0.5">
      <c r="A26" s="46"/>
      <c r="B26" s="67" t="s">
        <v>3</v>
      </c>
      <c r="C26" s="68">
        <v>333</v>
      </c>
      <c r="D26" s="69"/>
      <c r="E26" s="70" t="str">
        <f t="shared" si="12"/>
        <v/>
      </c>
      <c r="F26" s="118">
        <v>2.5891000000000001E-2</v>
      </c>
      <c r="G26" s="71">
        <f t="shared" si="13"/>
        <v>1</v>
      </c>
      <c r="H26" s="72">
        <f t="shared" si="14"/>
        <v>0.7</v>
      </c>
      <c r="I26" s="3">
        <f t="shared" si="15"/>
        <v>4</v>
      </c>
      <c r="J26" s="3">
        <f t="shared" ca="1" si="16"/>
        <v>0</v>
      </c>
      <c r="K26" s="3">
        <f t="shared" si="17"/>
        <v>0</v>
      </c>
      <c r="L26" s="73">
        <f t="shared" si="18"/>
        <v>0</v>
      </c>
      <c r="M26" s="110">
        <v>0.39921899999999999</v>
      </c>
      <c r="N26" s="74"/>
      <c r="O26" s="75">
        <f t="shared" si="19"/>
        <v>0</v>
      </c>
      <c r="P26" s="114">
        <f t="shared" si="9"/>
        <v>0.47906279999999996</v>
      </c>
      <c r="Q26" s="115">
        <f t="shared" si="10"/>
        <v>0.31937520000000003</v>
      </c>
      <c r="R26" s="78">
        <f t="shared" si="20"/>
        <v>0.31937520000000003</v>
      </c>
      <c r="S26" s="79">
        <f t="shared" si="11"/>
        <v>0</v>
      </c>
      <c r="T26" s="107"/>
      <c r="U26" s="113"/>
    </row>
    <row r="27" spans="1:21" ht="15" customHeight="1" x14ac:dyDescent="0.5">
      <c r="A27" s="46"/>
      <c r="B27" s="67" t="s">
        <v>3</v>
      </c>
      <c r="C27" s="68">
        <v>334</v>
      </c>
      <c r="D27" s="69"/>
      <c r="E27" s="70" t="str">
        <f t="shared" si="12"/>
        <v/>
      </c>
      <c r="F27" s="118">
        <v>2.3896000000000001E-2</v>
      </c>
      <c r="G27" s="71">
        <f t="shared" si="13"/>
        <v>1</v>
      </c>
      <c r="H27" s="72">
        <f t="shared" si="14"/>
        <v>0.7</v>
      </c>
      <c r="I27" s="3">
        <f t="shared" si="15"/>
        <v>4</v>
      </c>
      <c r="J27" s="3">
        <f t="shared" ca="1" si="16"/>
        <v>0</v>
      </c>
      <c r="K27" s="3">
        <f t="shared" si="17"/>
        <v>0</v>
      </c>
      <c r="L27" s="73">
        <f t="shared" si="18"/>
        <v>0</v>
      </c>
      <c r="M27" s="110">
        <v>0.45066899999999999</v>
      </c>
      <c r="N27" s="74"/>
      <c r="O27" s="75">
        <f t="shared" si="19"/>
        <v>0</v>
      </c>
      <c r="P27" s="114">
        <f t="shared" si="9"/>
        <v>0.54080279999999992</v>
      </c>
      <c r="Q27" s="115">
        <f t="shared" si="10"/>
        <v>0.3605352</v>
      </c>
      <c r="R27" s="78">
        <f t="shared" si="20"/>
        <v>0.3605352</v>
      </c>
      <c r="S27" s="79">
        <f t="shared" si="11"/>
        <v>0</v>
      </c>
      <c r="T27" s="107"/>
      <c r="U27" s="113"/>
    </row>
    <row r="28" spans="1:21" ht="15" customHeight="1" x14ac:dyDescent="0.5">
      <c r="A28" s="46"/>
      <c r="B28" s="67" t="s">
        <v>3</v>
      </c>
      <c r="C28" s="68">
        <v>336</v>
      </c>
      <c r="D28" s="69"/>
      <c r="E28" s="70" t="str">
        <f t="shared" si="12"/>
        <v/>
      </c>
      <c r="F28" s="118">
        <v>2.5468000000000001E-2</v>
      </c>
      <c r="G28" s="71">
        <f t="shared" si="13"/>
        <v>1</v>
      </c>
      <c r="H28" s="72">
        <f t="shared" si="14"/>
        <v>0.7</v>
      </c>
      <c r="I28" s="3">
        <f t="shared" si="15"/>
        <v>4</v>
      </c>
      <c r="J28" s="3">
        <f t="shared" ca="1" si="16"/>
        <v>0</v>
      </c>
      <c r="K28" s="3">
        <f t="shared" si="17"/>
        <v>0</v>
      </c>
      <c r="L28" s="73">
        <f t="shared" si="18"/>
        <v>0</v>
      </c>
      <c r="M28" s="110">
        <v>0.33183400000000002</v>
      </c>
      <c r="N28" s="74"/>
      <c r="O28" s="75">
        <f t="shared" si="19"/>
        <v>0</v>
      </c>
      <c r="P28" s="114">
        <f t="shared" si="9"/>
        <v>0.39820080000000002</v>
      </c>
      <c r="Q28" s="115">
        <f t="shared" si="10"/>
        <v>0.26546720000000001</v>
      </c>
      <c r="R28" s="78">
        <f t="shared" si="20"/>
        <v>0.26546720000000001</v>
      </c>
      <c r="S28" s="79">
        <f t="shared" si="11"/>
        <v>0</v>
      </c>
      <c r="T28" s="107"/>
      <c r="U28" s="113"/>
    </row>
    <row r="29" spans="1:21" ht="15" customHeight="1" x14ac:dyDescent="0.5">
      <c r="A29" s="46"/>
      <c r="B29" s="67" t="s">
        <v>3</v>
      </c>
      <c r="C29" s="68">
        <v>338</v>
      </c>
      <c r="D29" s="69"/>
      <c r="E29" s="70" t="str">
        <f t="shared" si="12"/>
        <v/>
      </c>
      <c r="F29" s="118">
        <v>2.2187999999999999E-2</v>
      </c>
      <c r="G29" s="71">
        <f t="shared" si="13"/>
        <v>1</v>
      </c>
      <c r="H29" s="72">
        <f t="shared" si="14"/>
        <v>0.7</v>
      </c>
      <c r="I29" s="3">
        <f t="shared" si="15"/>
        <v>4</v>
      </c>
      <c r="J29" s="3">
        <f t="shared" ca="1" si="16"/>
        <v>0</v>
      </c>
      <c r="K29" s="3">
        <f t="shared" si="17"/>
        <v>0</v>
      </c>
      <c r="L29" s="73">
        <f t="shared" si="18"/>
        <v>0</v>
      </c>
      <c r="M29" s="110">
        <v>0.47103400000000001</v>
      </c>
      <c r="N29" s="74"/>
      <c r="O29" s="75">
        <f t="shared" si="19"/>
        <v>0</v>
      </c>
      <c r="P29" s="114">
        <f t="shared" si="9"/>
        <v>0.56524079999999999</v>
      </c>
      <c r="Q29" s="115">
        <f t="shared" si="10"/>
        <v>0.37682720000000003</v>
      </c>
      <c r="R29" s="78">
        <f t="shared" si="20"/>
        <v>0.37682720000000003</v>
      </c>
      <c r="S29" s="79">
        <f t="shared" si="11"/>
        <v>0</v>
      </c>
      <c r="T29" s="107"/>
      <c r="U29" s="113"/>
    </row>
    <row r="30" spans="1:21" ht="15" customHeight="1" x14ac:dyDescent="0.5">
      <c r="A30" s="46"/>
      <c r="B30" s="67" t="s">
        <v>3</v>
      </c>
      <c r="C30" s="68">
        <v>339</v>
      </c>
      <c r="D30" s="69"/>
      <c r="E30" s="70" t="str">
        <f t="shared" si="12"/>
        <v/>
      </c>
      <c r="F30" s="118">
        <v>3.1969999999999998E-2</v>
      </c>
      <c r="G30" s="71">
        <f t="shared" si="13"/>
        <v>1</v>
      </c>
      <c r="H30" s="72">
        <f t="shared" si="14"/>
        <v>0.7</v>
      </c>
      <c r="I30" s="3">
        <f t="shared" si="15"/>
        <v>4</v>
      </c>
      <c r="J30" s="3">
        <f t="shared" ca="1" si="16"/>
        <v>0</v>
      </c>
      <c r="K30" s="3">
        <f t="shared" si="17"/>
        <v>0</v>
      </c>
      <c r="L30" s="73">
        <f t="shared" si="18"/>
        <v>0</v>
      </c>
      <c r="M30" s="110">
        <v>0.417381</v>
      </c>
      <c r="N30" s="74"/>
      <c r="O30" s="75">
        <f t="shared" si="19"/>
        <v>0</v>
      </c>
      <c r="P30" s="114">
        <f t="shared" si="9"/>
        <v>0.5008572</v>
      </c>
      <c r="Q30" s="115">
        <f t="shared" si="10"/>
        <v>0.3339048</v>
      </c>
      <c r="R30" s="78">
        <f t="shared" si="20"/>
        <v>0.3339048</v>
      </c>
      <c r="S30" s="79">
        <f t="shared" si="11"/>
        <v>0</v>
      </c>
      <c r="T30" s="107"/>
      <c r="U30" s="113"/>
    </row>
    <row r="31" spans="1:21" ht="15" customHeight="1" x14ac:dyDescent="0.5">
      <c r="A31" s="46"/>
      <c r="B31" s="67" t="s">
        <v>3</v>
      </c>
      <c r="C31" s="68">
        <v>343</v>
      </c>
      <c r="D31" s="69"/>
      <c r="E31" s="70" t="str">
        <f t="shared" si="12"/>
        <v/>
      </c>
      <c r="F31" s="118">
        <v>5.3619E-2</v>
      </c>
      <c r="G31" s="71">
        <f t="shared" si="13"/>
        <v>1</v>
      </c>
      <c r="H31" s="72">
        <f t="shared" si="14"/>
        <v>0.7</v>
      </c>
      <c r="I31" s="3">
        <f t="shared" si="15"/>
        <v>4</v>
      </c>
      <c r="J31" s="3">
        <f t="shared" ca="1" si="16"/>
        <v>0</v>
      </c>
      <c r="K31" s="3">
        <f t="shared" si="17"/>
        <v>0</v>
      </c>
      <c r="L31" s="73">
        <f t="shared" si="18"/>
        <v>0</v>
      </c>
      <c r="M31" s="110">
        <v>0.41907499999999998</v>
      </c>
      <c r="N31" s="74"/>
      <c r="O31" s="75">
        <f t="shared" si="19"/>
        <v>0</v>
      </c>
      <c r="P31" s="114">
        <f t="shared" si="9"/>
        <v>0.50288999999999995</v>
      </c>
      <c r="Q31" s="115">
        <f t="shared" si="10"/>
        <v>0.33526</v>
      </c>
      <c r="R31" s="78">
        <f t="shared" si="20"/>
        <v>0.33526</v>
      </c>
      <c r="S31" s="79">
        <f t="shared" si="11"/>
        <v>0</v>
      </c>
      <c r="T31" s="107"/>
      <c r="U31" s="113"/>
    </row>
    <row r="32" spans="1:21" ht="15" customHeight="1" x14ac:dyDescent="0.5">
      <c r="A32" s="46"/>
      <c r="B32" s="67" t="s">
        <v>3</v>
      </c>
      <c r="C32" s="68">
        <v>344</v>
      </c>
      <c r="D32" s="69"/>
      <c r="E32" s="70" t="str">
        <f t="shared" si="12"/>
        <v/>
      </c>
      <c r="F32" s="118">
        <v>3.1054999999999999E-2</v>
      </c>
      <c r="G32" s="71">
        <f t="shared" si="13"/>
        <v>1</v>
      </c>
      <c r="H32" s="72">
        <f t="shared" si="14"/>
        <v>0.7</v>
      </c>
      <c r="I32" s="3">
        <f t="shared" si="15"/>
        <v>4</v>
      </c>
      <c r="J32" s="3">
        <f t="shared" ca="1" si="16"/>
        <v>0</v>
      </c>
      <c r="K32" s="3">
        <f t="shared" si="17"/>
        <v>0</v>
      </c>
      <c r="L32" s="73">
        <f t="shared" si="18"/>
        <v>0</v>
      </c>
      <c r="M32" s="110">
        <v>0.751085</v>
      </c>
      <c r="N32" s="74"/>
      <c r="O32" s="75">
        <f t="shared" si="19"/>
        <v>0</v>
      </c>
      <c r="P32" s="114">
        <f t="shared" si="9"/>
        <v>0.90130199999999994</v>
      </c>
      <c r="Q32" s="115">
        <f t="shared" si="10"/>
        <v>0.60086800000000007</v>
      </c>
      <c r="R32" s="78">
        <f t="shared" si="20"/>
        <v>0.60086800000000007</v>
      </c>
      <c r="S32" s="79">
        <f t="shared" si="11"/>
        <v>0</v>
      </c>
      <c r="T32" s="107"/>
      <c r="U32" s="113"/>
    </row>
    <row r="33" spans="1:21" ht="15" customHeight="1" x14ac:dyDescent="0.5">
      <c r="A33" s="46"/>
      <c r="B33" s="67" t="s">
        <v>3</v>
      </c>
      <c r="C33" s="68">
        <v>345</v>
      </c>
      <c r="D33" s="69"/>
      <c r="E33" s="70" t="str">
        <f t="shared" si="12"/>
        <v/>
      </c>
      <c r="F33" s="118">
        <v>9.0170000000000007E-3</v>
      </c>
      <c r="G33" s="71">
        <f t="shared" si="13"/>
        <v>1</v>
      </c>
      <c r="H33" s="72">
        <f t="shared" si="14"/>
        <v>0.7</v>
      </c>
      <c r="I33" s="3">
        <f t="shared" si="15"/>
        <v>4</v>
      </c>
      <c r="J33" s="3">
        <f t="shared" ca="1" si="16"/>
        <v>0</v>
      </c>
      <c r="K33" s="3">
        <f t="shared" si="17"/>
        <v>0</v>
      </c>
      <c r="L33" s="73">
        <f t="shared" si="18"/>
        <v>0</v>
      </c>
      <c r="M33" s="110">
        <v>0.21454400000000001</v>
      </c>
      <c r="N33" s="74"/>
      <c r="O33" s="75">
        <f t="shared" si="19"/>
        <v>0</v>
      </c>
      <c r="P33" s="114">
        <f t="shared" si="9"/>
        <v>0.25745279999999998</v>
      </c>
      <c r="Q33" s="115">
        <f t="shared" si="10"/>
        <v>0.17163520000000002</v>
      </c>
      <c r="R33" s="78">
        <f t="shared" si="20"/>
        <v>0.17163520000000002</v>
      </c>
      <c r="S33" s="79">
        <f t="shared" si="11"/>
        <v>0</v>
      </c>
      <c r="T33" s="107"/>
      <c r="U33" s="113"/>
    </row>
    <row r="34" spans="1:21" ht="15" customHeight="1" x14ac:dyDescent="0.5">
      <c r="A34" s="46"/>
      <c r="B34" s="67" t="s">
        <v>3</v>
      </c>
      <c r="C34" s="68">
        <v>346</v>
      </c>
      <c r="D34" s="69"/>
      <c r="E34" s="70" t="str">
        <f t="shared" si="12"/>
        <v/>
      </c>
      <c r="F34" s="118">
        <v>2.0507000000000001E-2</v>
      </c>
      <c r="G34" s="71">
        <f t="shared" si="13"/>
        <v>1</v>
      </c>
      <c r="H34" s="72">
        <f t="shared" si="14"/>
        <v>0.7</v>
      </c>
      <c r="I34" s="3">
        <f t="shared" si="15"/>
        <v>4</v>
      </c>
      <c r="J34" s="3">
        <f t="shared" ca="1" si="16"/>
        <v>0</v>
      </c>
      <c r="K34" s="3">
        <f t="shared" si="17"/>
        <v>0</v>
      </c>
      <c r="L34" s="73">
        <f t="shared" si="18"/>
        <v>0</v>
      </c>
      <c r="M34" s="110">
        <v>0.642347</v>
      </c>
      <c r="N34" s="74"/>
      <c r="O34" s="75">
        <f t="shared" si="19"/>
        <v>0</v>
      </c>
      <c r="P34" s="114">
        <f t="shared" si="9"/>
        <v>0.77081639999999996</v>
      </c>
      <c r="Q34" s="115">
        <f t="shared" si="10"/>
        <v>0.51387760000000005</v>
      </c>
      <c r="R34" s="78">
        <f t="shared" si="20"/>
        <v>0.51387760000000005</v>
      </c>
      <c r="S34" s="79">
        <f t="shared" si="11"/>
        <v>0</v>
      </c>
      <c r="T34" s="107"/>
      <c r="U34" s="113"/>
    </row>
    <row r="35" spans="1:21" ht="15" customHeight="1" x14ac:dyDescent="0.5">
      <c r="A35" s="46"/>
      <c r="B35" s="67" t="s">
        <v>3</v>
      </c>
      <c r="C35" s="68">
        <v>347</v>
      </c>
      <c r="D35" s="69"/>
      <c r="E35" s="70" t="str">
        <f t="shared" si="12"/>
        <v/>
      </c>
      <c r="F35" s="118">
        <v>1.3998E-2</v>
      </c>
      <c r="G35" s="71">
        <f t="shared" si="13"/>
        <v>1</v>
      </c>
      <c r="H35" s="72">
        <f t="shared" si="14"/>
        <v>0.7</v>
      </c>
      <c r="I35" s="3">
        <f t="shared" si="15"/>
        <v>4</v>
      </c>
      <c r="J35" s="3">
        <f t="shared" ca="1" si="16"/>
        <v>0</v>
      </c>
      <c r="K35" s="3">
        <f t="shared" si="17"/>
        <v>0</v>
      </c>
      <c r="L35" s="73">
        <f t="shared" si="18"/>
        <v>0</v>
      </c>
      <c r="M35" s="110">
        <v>0.45120500000000002</v>
      </c>
      <c r="N35" s="74"/>
      <c r="O35" s="75">
        <f t="shared" si="19"/>
        <v>0</v>
      </c>
      <c r="P35" s="114">
        <f t="shared" si="9"/>
        <v>0.54144599999999998</v>
      </c>
      <c r="Q35" s="115">
        <f t="shared" si="10"/>
        <v>0.36096400000000006</v>
      </c>
      <c r="R35" s="78">
        <f t="shared" si="20"/>
        <v>0.36096400000000006</v>
      </c>
      <c r="S35" s="79">
        <f t="shared" si="11"/>
        <v>0</v>
      </c>
      <c r="T35" s="107"/>
      <c r="U35" s="113"/>
    </row>
    <row r="36" spans="1:21" ht="15" customHeight="1" x14ac:dyDescent="0.5">
      <c r="A36" s="46"/>
      <c r="B36" s="67" t="s">
        <v>3</v>
      </c>
      <c r="C36" s="68">
        <v>352</v>
      </c>
      <c r="D36" s="69"/>
      <c r="E36" s="70" t="str">
        <f t="shared" si="12"/>
        <v/>
      </c>
      <c r="F36" s="118">
        <v>2.3791E-2</v>
      </c>
      <c r="G36" s="71">
        <f t="shared" si="13"/>
        <v>1</v>
      </c>
      <c r="H36" s="72">
        <f t="shared" si="14"/>
        <v>0.7</v>
      </c>
      <c r="I36" s="3">
        <f t="shared" si="15"/>
        <v>4</v>
      </c>
      <c r="J36" s="3">
        <f t="shared" ca="1" si="16"/>
        <v>0</v>
      </c>
      <c r="K36" s="3">
        <f t="shared" si="17"/>
        <v>0</v>
      </c>
      <c r="L36" s="73">
        <f t="shared" si="18"/>
        <v>0</v>
      </c>
      <c r="M36" s="110">
        <v>0.308614</v>
      </c>
      <c r="N36" s="74"/>
      <c r="O36" s="75">
        <f t="shared" si="19"/>
        <v>0</v>
      </c>
      <c r="P36" s="114">
        <f t="shared" si="9"/>
        <v>0.37033679999999997</v>
      </c>
      <c r="Q36" s="115">
        <f t="shared" si="10"/>
        <v>0.24689120000000001</v>
      </c>
      <c r="R36" s="78">
        <f t="shared" si="20"/>
        <v>0.24689120000000001</v>
      </c>
      <c r="S36" s="79">
        <f t="shared" si="11"/>
        <v>0</v>
      </c>
      <c r="T36" s="107"/>
      <c r="U36" s="113"/>
    </row>
    <row r="37" spans="1:21" ht="15" customHeight="1" x14ac:dyDescent="0.5">
      <c r="A37" s="46"/>
      <c r="B37" s="67" t="s">
        <v>31</v>
      </c>
      <c r="C37" s="68">
        <v>353</v>
      </c>
      <c r="D37" s="69"/>
      <c r="E37" s="80"/>
      <c r="F37" s="81">
        <v>0</v>
      </c>
      <c r="G37" s="82"/>
      <c r="H37" s="82"/>
      <c r="I37" s="82"/>
      <c r="J37" s="83"/>
      <c r="K37" s="83"/>
      <c r="L37" s="80"/>
      <c r="M37" s="84">
        <v>0</v>
      </c>
      <c r="N37" s="74"/>
      <c r="O37" s="85"/>
      <c r="P37" s="120">
        <f t="shared" ref="P37:P38" si="21">MIN(1,M37*(1+$P$6))</f>
        <v>0</v>
      </c>
      <c r="Q37" s="122">
        <f t="shared" ref="Q37:Q38" si="22">MAX(0,M37*(1-$P$6))</f>
        <v>0</v>
      </c>
      <c r="R37" s="86"/>
      <c r="S37" s="87"/>
      <c r="T37" s="107"/>
      <c r="U37" s="113"/>
    </row>
    <row r="38" spans="1:21" ht="15" customHeight="1" x14ac:dyDescent="0.5">
      <c r="A38" s="46"/>
      <c r="B38" s="67" t="s">
        <v>31</v>
      </c>
      <c r="C38" s="68">
        <v>354</v>
      </c>
      <c r="D38" s="69"/>
      <c r="E38" s="80"/>
      <c r="F38" s="81">
        <v>0</v>
      </c>
      <c r="G38" s="82"/>
      <c r="H38" s="82"/>
      <c r="I38" s="82"/>
      <c r="J38" s="83"/>
      <c r="K38" s="83"/>
      <c r="L38" s="80"/>
      <c r="M38" s="84">
        <v>0</v>
      </c>
      <c r="N38" s="74"/>
      <c r="O38" s="85"/>
      <c r="P38" s="120">
        <f t="shared" si="21"/>
        <v>0</v>
      </c>
      <c r="Q38" s="122">
        <f t="shared" si="22"/>
        <v>0</v>
      </c>
      <c r="R38" s="86"/>
      <c r="S38" s="87"/>
      <c r="T38" s="107"/>
      <c r="U38" s="113"/>
    </row>
    <row r="39" spans="1:21" ht="15" customHeight="1" x14ac:dyDescent="0.5">
      <c r="A39" s="46"/>
      <c r="B39" s="67" t="s">
        <v>3</v>
      </c>
      <c r="C39" s="68">
        <v>355</v>
      </c>
      <c r="D39" s="69"/>
      <c r="E39" s="70" t="str">
        <f t="shared" ref="E39:E59" si="23">IF(SUMIF($B$12:$B$59,B39,$D$12:$D$59)=0,"",ROUND(D39/SUMIF($B$12:$B$59,B39,$D$12:$D$59),4))</f>
        <v/>
      </c>
      <c r="F39" s="108">
        <v>1.4896E-2</v>
      </c>
      <c r="G39" s="71">
        <f t="shared" ref="G39:G59" si="24">IF(E39="",1,E39/F39)</f>
        <v>1</v>
      </c>
      <c r="H39" s="72">
        <f t="shared" ref="H39:H59" si="25">INDEX($E$5:$F$5,MATCH(B39,$E$3:$F$3,FALSE))</f>
        <v>0.7</v>
      </c>
      <c r="I39" s="3">
        <f t="shared" ref="I39:I59" si="26">INDEX($E$6:$F$6,MATCH(B39,$E$3:$F$3,FALSE))</f>
        <v>4</v>
      </c>
      <c r="J39" s="3">
        <f t="shared" ref="J39:J59" ca="1" si="27">IF(B39="3 Islands",0,OFFSET($D$4,0,MATCH(B39,$E$3:$F$3))*F39*H39)</f>
        <v>0</v>
      </c>
      <c r="K39" s="3">
        <f t="shared" ref="K39:K59" si="28">IF(G39&gt;=H39,0,J39-D39)</f>
        <v>0</v>
      </c>
      <c r="L39" s="73">
        <f t="shared" ref="L39:L59" si="29">IF(1+SUMPRODUCT(($B$12:$B$59=B39)*($K$12:$K$59&gt;K39))&lt;=I39,0,K39)</f>
        <v>0</v>
      </c>
      <c r="M39" s="110">
        <v>0.31451299999999999</v>
      </c>
      <c r="N39" s="74"/>
      <c r="O39" s="75">
        <f t="shared" ref="O39:O59" si="30">IF(D39=0,0,N39/D39)</f>
        <v>0</v>
      </c>
      <c r="P39" s="114">
        <f t="shared" si="9"/>
        <v>0.37741559999999996</v>
      </c>
      <c r="Q39" s="115">
        <f t="shared" si="10"/>
        <v>0.25161040000000001</v>
      </c>
      <c r="R39" s="78">
        <f t="shared" ref="R39:R59" si="31">IF(O39&gt;P39,-(O39-(P39)),IF(O39&lt;Q39,Q39-O39,""))</f>
        <v>0.25161040000000001</v>
      </c>
      <c r="S39" s="79">
        <f t="shared" si="11"/>
        <v>0</v>
      </c>
      <c r="T39" s="107"/>
      <c r="U39" s="113"/>
    </row>
    <row r="40" spans="1:21" ht="15" customHeight="1" x14ac:dyDescent="0.5">
      <c r="A40" s="46"/>
      <c r="B40" s="67" t="s">
        <v>3</v>
      </c>
      <c r="C40" s="68">
        <v>357</v>
      </c>
      <c r="D40" s="69"/>
      <c r="E40" s="70" t="str">
        <f t="shared" si="23"/>
        <v/>
      </c>
      <c r="F40" s="108">
        <v>1.1679999999999999E-2</v>
      </c>
      <c r="G40" s="71">
        <f t="shared" si="24"/>
        <v>1</v>
      </c>
      <c r="H40" s="72">
        <f t="shared" si="25"/>
        <v>0.7</v>
      </c>
      <c r="I40" s="3">
        <f t="shared" si="26"/>
        <v>4</v>
      </c>
      <c r="J40" s="3">
        <f t="shared" ca="1" si="27"/>
        <v>0</v>
      </c>
      <c r="K40" s="3">
        <f t="shared" si="28"/>
        <v>0</v>
      </c>
      <c r="L40" s="73">
        <f t="shared" si="29"/>
        <v>0</v>
      </c>
      <c r="M40" s="110">
        <v>0.28639100000000001</v>
      </c>
      <c r="N40" s="74"/>
      <c r="O40" s="75">
        <f t="shared" si="30"/>
        <v>0</v>
      </c>
      <c r="P40" s="114">
        <f t="shared" si="9"/>
        <v>0.34366920000000001</v>
      </c>
      <c r="Q40" s="115">
        <f t="shared" si="10"/>
        <v>0.22911280000000001</v>
      </c>
      <c r="R40" s="78">
        <f t="shared" si="31"/>
        <v>0.22911280000000001</v>
      </c>
      <c r="S40" s="79">
        <f t="shared" si="11"/>
        <v>0</v>
      </c>
      <c r="T40" s="107"/>
      <c r="U40" s="113"/>
    </row>
    <row r="41" spans="1:21" ht="15" customHeight="1" x14ac:dyDescent="0.5">
      <c r="A41" s="46"/>
      <c r="B41" s="67" t="s">
        <v>3</v>
      </c>
      <c r="C41" s="68">
        <v>358</v>
      </c>
      <c r="D41" s="69"/>
      <c r="E41" s="70" t="str">
        <f t="shared" si="23"/>
        <v/>
      </c>
      <c r="F41" s="108">
        <v>3.7953000000000001E-2</v>
      </c>
      <c r="G41" s="71">
        <f t="shared" si="24"/>
        <v>1</v>
      </c>
      <c r="H41" s="72">
        <f t="shared" si="25"/>
        <v>0.7</v>
      </c>
      <c r="I41" s="3">
        <f t="shared" si="26"/>
        <v>4</v>
      </c>
      <c r="J41" s="3">
        <f t="shared" ca="1" si="27"/>
        <v>0</v>
      </c>
      <c r="K41" s="3">
        <f t="shared" si="28"/>
        <v>0</v>
      </c>
      <c r="L41" s="73">
        <f t="shared" si="29"/>
        <v>0</v>
      </c>
      <c r="M41" s="110">
        <v>0.45900800000000003</v>
      </c>
      <c r="N41" s="74"/>
      <c r="O41" s="75">
        <f t="shared" si="30"/>
        <v>0</v>
      </c>
      <c r="P41" s="114">
        <f t="shared" si="9"/>
        <v>0.55080960000000001</v>
      </c>
      <c r="Q41" s="115">
        <f t="shared" si="10"/>
        <v>0.36720640000000004</v>
      </c>
      <c r="R41" s="78">
        <f t="shared" si="31"/>
        <v>0.36720640000000004</v>
      </c>
      <c r="S41" s="79">
        <f t="shared" si="11"/>
        <v>0</v>
      </c>
      <c r="T41" s="107"/>
      <c r="U41" s="113"/>
    </row>
    <row r="42" spans="1:21" ht="15" customHeight="1" x14ac:dyDescent="0.5">
      <c r="A42" s="46"/>
      <c r="B42" s="67" t="s">
        <v>3</v>
      </c>
      <c r="C42" s="68">
        <v>360</v>
      </c>
      <c r="D42" s="69"/>
      <c r="E42" s="70" t="str">
        <f t="shared" si="23"/>
        <v/>
      </c>
      <c r="F42" s="108">
        <v>3.1075999999999999E-2</v>
      </c>
      <c r="G42" s="71">
        <f t="shared" si="24"/>
        <v>1</v>
      </c>
      <c r="H42" s="72">
        <f t="shared" si="25"/>
        <v>0.7</v>
      </c>
      <c r="I42" s="3">
        <f t="shared" si="26"/>
        <v>4</v>
      </c>
      <c r="J42" s="3">
        <f t="shared" ca="1" si="27"/>
        <v>0</v>
      </c>
      <c r="K42" s="3">
        <f t="shared" si="28"/>
        <v>0</v>
      </c>
      <c r="L42" s="73">
        <f t="shared" si="29"/>
        <v>0</v>
      </c>
      <c r="M42" s="110">
        <v>0</v>
      </c>
      <c r="N42" s="74"/>
      <c r="O42" s="75">
        <f t="shared" si="30"/>
        <v>0</v>
      </c>
      <c r="P42" s="114">
        <f t="shared" si="9"/>
        <v>0</v>
      </c>
      <c r="Q42" s="115">
        <f t="shared" si="10"/>
        <v>0</v>
      </c>
      <c r="R42" s="78" t="str">
        <f t="shared" si="31"/>
        <v/>
      </c>
      <c r="S42" s="79">
        <f t="shared" si="11"/>
        <v>0</v>
      </c>
      <c r="T42" s="107"/>
      <c r="U42" s="113"/>
    </row>
    <row r="43" spans="1:21" ht="15" customHeight="1" x14ac:dyDescent="0.5">
      <c r="A43" s="46"/>
      <c r="B43" s="67" t="s">
        <v>3</v>
      </c>
      <c r="C43" s="68">
        <v>363</v>
      </c>
      <c r="D43" s="69"/>
      <c r="E43" s="70" t="str">
        <f t="shared" si="23"/>
        <v/>
      </c>
      <c r="F43" s="108">
        <v>2.946E-2</v>
      </c>
      <c r="G43" s="71">
        <f t="shared" si="24"/>
        <v>1</v>
      </c>
      <c r="H43" s="72">
        <f t="shared" si="25"/>
        <v>0.7</v>
      </c>
      <c r="I43" s="3">
        <f t="shared" si="26"/>
        <v>4</v>
      </c>
      <c r="J43" s="3">
        <f t="shared" ca="1" si="27"/>
        <v>0</v>
      </c>
      <c r="K43" s="3">
        <f t="shared" si="28"/>
        <v>0</v>
      </c>
      <c r="L43" s="73">
        <f t="shared" si="29"/>
        <v>0</v>
      </c>
      <c r="M43" s="110">
        <v>0.38535399999999997</v>
      </c>
      <c r="N43" s="74"/>
      <c r="O43" s="75">
        <f t="shared" si="30"/>
        <v>0</v>
      </c>
      <c r="P43" s="114">
        <f t="shared" si="9"/>
        <v>0.46242479999999997</v>
      </c>
      <c r="Q43" s="115">
        <f t="shared" si="10"/>
        <v>0.30828319999999998</v>
      </c>
      <c r="R43" s="78">
        <f t="shared" si="31"/>
        <v>0.30828319999999998</v>
      </c>
      <c r="S43" s="79">
        <f t="shared" si="11"/>
        <v>0</v>
      </c>
      <c r="T43" s="107"/>
      <c r="U43" s="113"/>
    </row>
    <row r="44" spans="1:21" ht="15" customHeight="1" x14ac:dyDescent="0.5">
      <c r="A44" s="46"/>
      <c r="B44" s="67" t="s">
        <v>3</v>
      </c>
      <c r="C44" s="68">
        <v>367</v>
      </c>
      <c r="D44" s="69"/>
      <c r="E44" s="70" t="str">
        <f t="shared" si="23"/>
        <v/>
      </c>
      <c r="F44" s="108">
        <v>4.1415E-2</v>
      </c>
      <c r="G44" s="71">
        <f t="shared" si="24"/>
        <v>1</v>
      </c>
      <c r="H44" s="72">
        <f t="shared" si="25"/>
        <v>0.7</v>
      </c>
      <c r="I44" s="3">
        <f t="shared" si="26"/>
        <v>4</v>
      </c>
      <c r="J44" s="3">
        <f t="shared" ca="1" si="27"/>
        <v>0</v>
      </c>
      <c r="K44" s="3">
        <f t="shared" si="28"/>
        <v>0</v>
      </c>
      <c r="L44" s="73">
        <f t="shared" si="29"/>
        <v>0</v>
      </c>
      <c r="M44" s="110">
        <v>0.35506399999999999</v>
      </c>
      <c r="N44" s="74"/>
      <c r="O44" s="75">
        <f t="shared" si="30"/>
        <v>0</v>
      </c>
      <c r="P44" s="114">
        <f t="shared" si="9"/>
        <v>0.42607679999999998</v>
      </c>
      <c r="Q44" s="115">
        <f t="shared" si="10"/>
        <v>0.2840512</v>
      </c>
      <c r="R44" s="78">
        <f t="shared" si="31"/>
        <v>0.2840512</v>
      </c>
      <c r="S44" s="79">
        <f t="shared" si="11"/>
        <v>0</v>
      </c>
      <c r="T44" s="107"/>
      <c r="U44" s="113"/>
    </row>
    <row r="45" spans="1:21" ht="15" customHeight="1" x14ac:dyDescent="0.5">
      <c r="A45" s="46"/>
      <c r="B45" s="67" t="s">
        <v>3</v>
      </c>
      <c r="C45" s="68">
        <v>369</v>
      </c>
      <c r="D45" s="69"/>
      <c r="E45" s="70" t="str">
        <f t="shared" si="23"/>
        <v/>
      </c>
      <c r="F45" s="108">
        <v>2.0407000000000002E-2</v>
      </c>
      <c r="G45" s="71">
        <f t="shared" si="24"/>
        <v>1</v>
      </c>
      <c r="H45" s="72">
        <f t="shared" si="25"/>
        <v>0.7</v>
      </c>
      <c r="I45" s="3">
        <f t="shared" si="26"/>
        <v>4</v>
      </c>
      <c r="J45" s="3">
        <f t="shared" ca="1" si="27"/>
        <v>0</v>
      </c>
      <c r="K45" s="3">
        <f t="shared" si="28"/>
        <v>0</v>
      </c>
      <c r="L45" s="73">
        <f t="shared" si="29"/>
        <v>0</v>
      </c>
      <c r="M45" s="110">
        <v>0</v>
      </c>
      <c r="N45" s="74"/>
      <c r="O45" s="75">
        <f t="shared" si="30"/>
        <v>0</v>
      </c>
      <c r="P45" s="114">
        <f t="shared" si="9"/>
        <v>0</v>
      </c>
      <c r="Q45" s="115">
        <f t="shared" si="10"/>
        <v>0</v>
      </c>
      <c r="R45" s="78" t="str">
        <f t="shared" si="31"/>
        <v/>
      </c>
      <c r="S45" s="79">
        <f t="shared" si="11"/>
        <v>0</v>
      </c>
      <c r="T45" s="107"/>
      <c r="U45" s="113"/>
    </row>
    <row r="46" spans="1:21" ht="15" customHeight="1" x14ac:dyDescent="0.5">
      <c r="A46" s="46"/>
      <c r="B46" s="67" t="s">
        <v>3</v>
      </c>
      <c r="C46" s="68">
        <v>375</v>
      </c>
      <c r="D46" s="69"/>
      <c r="E46" s="70" t="str">
        <f t="shared" si="23"/>
        <v/>
      </c>
      <c r="F46" s="108">
        <v>4.0618000000000001E-2</v>
      </c>
      <c r="G46" s="71">
        <f t="shared" si="24"/>
        <v>1</v>
      </c>
      <c r="H46" s="72">
        <f t="shared" si="25"/>
        <v>0.7</v>
      </c>
      <c r="I46" s="3">
        <f t="shared" si="26"/>
        <v>4</v>
      </c>
      <c r="J46" s="3">
        <f t="shared" ca="1" si="27"/>
        <v>0</v>
      </c>
      <c r="K46" s="3">
        <f t="shared" si="28"/>
        <v>0</v>
      </c>
      <c r="L46" s="73">
        <f t="shared" si="29"/>
        <v>0</v>
      </c>
      <c r="M46" s="110">
        <v>0.20080300000000001</v>
      </c>
      <c r="N46" s="74"/>
      <c r="O46" s="75">
        <f t="shared" si="30"/>
        <v>0</v>
      </c>
      <c r="P46" s="114">
        <f t="shared" si="9"/>
        <v>0.2409636</v>
      </c>
      <c r="Q46" s="115">
        <f t="shared" si="10"/>
        <v>0.16064240000000002</v>
      </c>
      <c r="R46" s="78">
        <f t="shared" si="31"/>
        <v>0.16064240000000002</v>
      </c>
      <c r="S46" s="79">
        <f t="shared" si="11"/>
        <v>0</v>
      </c>
      <c r="T46" s="107"/>
      <c r="U46" s="113"/>
    </row>
    <row r="47" spans="1:21" ht="15" customHeight="1" x14ac:dyDescent="0.5">
      <c r="A47" s="46"/>
      <c r="B47" s="67" t="s">
        <v>3</v>
      </c>
      <c r="C47" s="68">
        <v>377</v>
      </c>
      <c r="D47" s="69"/>
      <c r="E47" s="70" t="str">
        <f t="shared" si="23"/>
        <v/>
      </c>
      <c r="F47" s="108">
        <v>1.6965999999999998E-2</v>
      </c>
      <c r="G47" s="71">
        <f t="shared" si="24"/>
        <v>1</v>
      </c>
      <c r="H47" s="72">
        <f t="shared" si="25"/>
        <v>0.7</v>
      </c>
      <c r="I47" s="3">
        <f t="shared" si="26"/>
        <v>4</v>
      </c>
      <c r="J47" s="3">
        <f t="shared" ca="1" si="27"/>
        <v>0</v>
      </c>
      <c r="K47" s="3">
        <f t="shared" si="28"/>
        <v>0</v>
      </c>
      <c r="L47" s="73">
        <f t="shared" si="29"/>
        <v>0</v>
      </c>
      <c r="M47" s="110">
        <v>0</v>
      </c>
      <c r="N47" s="74"/>
      <c r="O47" s="75">
        <f t="shared" si="30"/>
        <v>0</v>
      </c>
      <c r="P47" s="114">
        <f t="shared" si="9"/>
        <v>0</v>
      </c>
      <c r="Q47" s="115">
        <f t="shared" si="10"/>
        <v>0</v>
      </c>
      <c r="R47" s="78" t="str">
        <f t="shared" si="31"/>
        <v/>
      </c>
      <c r="S47" s="79">
        <f t="shared" si="11"/>
        <v>0</v>
      </c>
      <c r="T47" s="107"/>
      <c r="U47" s="113"/>
    </row>
    <row r="48" spans="1:21" ht="15" customHeight="1" x14ac:dyDescent="0.5">
      <c r="A48" s="46"/>
      <c r="B48" s="67" t="s">
        <v>3</v>
      </c>
      <c r="C48" s="68">
        <v>378</v>
      </c>
      <c r="D48" s="69"/>
      <c r="E48" s="70" t="str">
        <f t="shared" si="23"/>
        <v/>
      </c>
      <c r="F48" s="108">
        <v>3.3812000000000002E-2</v>
      </c>
      <c r="G48" s="71">
        <f t="shared" si="24"/>
        <v>1</v>
      </c>
      <c r="H48" s="72">
        <f t="shared" si="25"/>
        <v>0.7</v>
      </c>
      <c r="I48" s="3">
        <f t="shared" si="26"/>
        <v>4</v>
      </c>
      <c r="J48" s="3">
        <f t="shared" ca="1" si="27"/>
        <v>0</v>
      </c>
      <c r="K48" s="3">
        <f t="shared" si="28"/>
        <v>0</v>
      </c>
      <c r="L48" s="73">
        <f t="shared" si="29"/>
        <v>0</v>
      </c>
      <c r="M48" s="110">
        <v>0.15842999999999999</v>
      </c>
      <c r="N48" s="74"/>
      <c r="O48" s="75">
        <f t="shared" si="30"/>
        <v>0</v>
      </c>
      <c r="P48" s="114">
        <f t="shared" si="9"/>
        <v>0.19011599999999998</v>
      </c>
      <c r="Q48" s="115">
        <f t="shared" si="10"/>
        <v>0.126744</v>
      </c>
      <c r="R48" s="78">
        <f t="shared" si="31"/>
        <v>0.126744</v>
      </c>
      <c r="S48" s="79">
        <f t="shared" si="11"/>
        <v>0</v>
      </c>
      <c r="T48" s="107"/>
      <c r="U48" s="113"/>
    </row>
    <row r="49" spans="1:21" ht="15" customHeight="1" x14ac:dyDescent="0.5">
      <c r="A49" s="46"/>
      <c r="B49" s="67" t="s">
        <v>3</v>
      </c>
      <c r="C49" s="68">
        <v>384</v>
      </c>
      <c r="D49" s="69"/>
      <c r="E49" s="70" t="str">
        <f t="shared" si="23"/>
        <v/>
      </c>
      <c r="F49" s="108">
        <v>3.3519E-2</v>
      </c>
      <c r="G49" s="71">
        <f t="shared" si="24"/>
        <v>1</v>
      </c>
      <c r="H49" s="72">
        <f t="shared" si="25"/>
        <v>0.7</v>
      </c>
      <c r="I49" s="3">
        <f t="shared" si="26"/>
        <v>4</v>
      </c>
      <c r="J49" s="3">
        <f t="shared" ca="1" si="27"/>
        <v>0</v>
      </c>
      <c r="K49" s="3">
        <f t="shared" si="28"/>
        <v>0</v>
      </c>
      <c r="L49" s="73">
        <f t="shared" si="29"/>
        <v>0</v>
      </c>
      <c r="M49" s="110">
        <v>0</v>
      </c>
      <c r="N49" s="74"/>
      <c r="O49" s="75">
        <f t="shared" si="30"/>
        <v>0</v>
      </c>
      <c r="P49" s="114">
        <f t="shared" si="9"/>
        <v>0</v>
      </c>
      <c r="Q49" s="115">
        <f t="shared" si="10"/>
        <v>0</v>
      </c>
      <c r="R49" s="78" t="str">
        <f t="shared" si="31"/>
        <v/>
      </c>
      <c r="S49" s="79">
        <f t="shared" si="11"/>
        <v>0</v>
      </c>
      <c r="T49" s="107"/>
      <c r="U49" s="113"/>
    </row>
    <row r="50" spans="1:21" ht="15" customHeight="1" x14ac:dyDescent="0.5">
      <c r="A50" s="46"/>
      <c r="B50" s="67" t="s">
        <v>3</v>
      </c>
      <c r="C50" s="68">
        <v>385</v>
      </c>
      <c r="D50" s="69"/>
      <c r="E50" s="70" t="str">
        <f t="shared" si="23"/>
        <v/>
      </c>
      <c r="F50" s="108">
        <v>2.5031000000000001E-2</v>
      </c>
      <c r="G50" s="71">
        <f t="shared" si="24"/>
        <v>1</v>
      </c>
      <c r="H50" s="72">
        <f t="shared" si="25"/>
        <v>0.7</v>
      </c>
      <c r="I50" s="3">
        <f t="shared" si="26"/>
        <v>4</v>
      </c>
      <c r="J50" s="3">
        <f t="shared" ca="1" si="27"/>
        <v>0</v>
      </c>
      <c r="K50" s="3">
        <f t="shared" si="28"/>
        <v>0</v>
      </c>
      <c r="L50" s="73">
        <f t="shared" si="29"/>
        <v>0</v>
      </c>
      <c r="M50" s="110">
        <v>0.446355</v>
      </c>
      <c r="N50" s="74"/>
      <c r="O50" s="75">
        <f t="shared" si="30"/>
        <v>0</v>
      </c>
      <c r="P50" s="114">
        <f t="shared" si="9"/>
        <v>0.53562599999999994</v>
      </c>
      <c r="Q50" s="115">
        <f t="shared" si="10"/>
        <v>0.35708400000000001</v>
      </c>
      <c r="R50" s="78">
        <f t="shared" si="31"/>
        <v>0.35708400000000001</v>
      </c>
      <c r="S50" s="79">
        <f t="shared" si="11"/>
        <v>0</v>
      </c>
      <c r="T50" s="107"/>
      <c r="U50" s="113"/>
    </row>
    <row r="51" spans="1:21" ht="15" customHeight="1" x14ac:dyDescent="0.5">
      <c r="A51" s="46"/>
      <c r="B51" s="67" t="s">
        <v>3</v>
      </c>
      <c r="C51" s="68">
        <v>388</v>
      </c>
      <c r="D51" s="69"/>
      <c r="E51" s="70" t="str">
        <f t="shared" si="23"/>
        <v/>
      </c>
      <c r="F51" s="108">
        <v>1.2106E-2</v>
      </c>
      <c r="G51" s="71">
        <f t="shared" si="24"/>
        <v>1</v>
      </c>
      <c r="H51" s="72">
        <f t="shared" si="25"/>
        <v>0.7</v>
      </c>
      <c r="I51" s="3">
        <f t="shared" si="26"/>
        <v>4</v>
      </c>
      <c r="J51" s="3">
        <f t="shared" ca="1" si="27"/>
        <v>0</v>
      </c>
      <c r="K51" s="3">
        <f t="shared" si="28"/>
        <v>0</v>
      </c>
      <c r="L51" s="73">
        <f t="shared" si="29"/>
        <v>0</v>
      </c>
      <c r="M51" s="110">
        <v>0.209457</v>
      </c>
      <c r="N51" s="74"/>
      <c r="O51" s="75">
        <f t="shared" si="30"/>
        <v>0</v>
      </c>
      <c r="P51" s="114">
        <f t="shared" si="9"/>
        <v>0.25134839999999997</v>
      </c>
      <c r="Q51" s="115">
        <f t="shared" si="10"/>
        <v>0.16756560000000001</v>
      </c>
      <c r="R51" s="78">
        <f t="shared" si="31"/>
        <v>0.16756560000000001</v>
      </c>
      <c r="S51" s="79">
        <f t="shared" si="11"/>
        <v>0</v>
      </c>
      <c r="T51" s="107"/>
      <c r="U51" s="113"/>
    </row>
    <row r="52" spans="1:21" ht="15" customHeight="1" x14ac:dyDescent="0.5">
      <c r="A52" s="46"/>
      <c r="B52" s="67" t="s">
        <v>3</v>
      </c>
      <c r="C52" s="68">
        <v>389</v>
      </c>
      <c r="D52" s="69"/>
      <c r="E52" s="70" t="str">
        <f t="shared" si="23"/>
        <v/>
      </c>
      <c r="F52" s="108">
        <v>2.5396999999999999E-2</v>
      </c>
      <c r="G52" s="71">
        <f t="shared" si="24"/>
        <v>1</v>
      </c>
      <c r="H52" s="72">
        <f t="shared" si="25"/>
        <v>0.7</v>
      </c>
      <c r="I52" s="3">
        <f t="shared" si="26"/>
        <v>4</v>
      </c>
      <c r="J52" s="3">
        <f t="shared" ca="1" si="27"/>
        <v>0</v>
      </c>
      <c r="K52" s="3">
        <f t="shared" si="28"/>
        <v>0</v>
      </c>
      <c r="L52" s="73">
        <f t="shared" si="29"/>
        <v>0</v>
      </c>
      <c r="M52" s="110">
        <v>0.36267700000000003</v>
      </c>
      <c r="N52" s="74"/>
      <c r="O52" s="75">
        <f t="shared" si="30"/>
        <v>0</v>
      </c>
      <c r="P52" s="114">
        <f t="shared" si="9"/>
        <v>0.4352124</v>
      </c>
      <c r="Q52" s="115">
        <f t="shared" si="10"/>
        <v>0.29014160000000006</v>
      </c>
      <c r="R52" s="78">
        <f t="shared" si="31"/>
        <v>0.29014160000000006</v>
      </c>
      <c r="S52" s="79">
        <f t="shared" si="11"/>
        <v>0</v>
      </c>
      <c r="T52" s="107"/>
      <c r="U52" s="113"/>
    </row>
    <row r="53" spans="1:21" ht="15" customHeight="1" x14ac:dyDescent="0.5">
      <c r="A53" s="46"/>
      <c r="B53" s="67" t="s">
        <v>3</v>
      </c>
      <c r="C53" s="68">
        <v>393</v>
      </c>
      <c r="D53" s="69"/>
      <c r="E53" s="70" t="str">
        <f t="shared" si="23"/>
        <v/>
      </c>
      <c r="F53" s="108">
        <v>9.9729999999999992E-3</v>
      </c>
      <c r="G53" s="71">
        <f t="shared" si="24"/>
        <v>1</v>
      </c>
      <c r="H53" s="72">
        <f t="shared" si="25"/>
        <v>0.7</v>
      </c>
      <c r="I53" s="3">
        <f t="shared" si="26"/>
        <v>4</v>
      </c>
      <c r="J53" s="3">
        <f t="shared" ca="1" si="27"/>
        <v>0</v>
      </c>
      <c r="K53" s="3">
        <f t="shared" si="28"/>
        <v>0</v>
      </c>
      <c r="L53" s="73">
        <f t="shared" si="29"/>
        <v>0</v>
      </c>
      <c r="M53" s="110">
        <v>0.33879799999999999</v>
      </c>
      <c r="N53" s="74"/>
      <c r="O53" s="75">
        <f t="shared" si="30"/>
        <v>0</v>
      </c>
      <c r="P53" s="114">
        <f t="shared" si="9"/>
        <v>0.40655759999999996</v>
      </c>
      <c r="Q53" s="115">
        <f t="shared" si="10"/>
        <v>0.27103840000000001</v>
      </c>
      <c r="R53" s="78">
        <f t="shared" si="31"/>
        <v>0.27103840000000001</v>
      </c>
      <c r="S53" s="79">
        <f t="shared" si="11"/>
        <v>0</v>
      </c>
      <c r="T53" s="107"/>
      <c r="U53" s="113"/>
    </row>
    <row r="54" spans="1:21" ht="15" customHeight="1" x14ac:dyDescent="0.5">
      <c r="A54" s="46"/>
      <c r="B54" s="67" t="s">
        <v>3</v>
      </c>
      <c r="C54" s="68">
        <v>394</v>
      </c>
      <c r="D54" s="69"/>
      <c r="E54" s="70" t="str">
        <f t="shared" si="23"/>
        <v/>
      </c>
      <c r="F54" s="108">
        <v>5.9439999999999996E-3</v>
      </c>
      <c r="G54" s="71">
        <f t="shared" si="24"/>
        <v>1</v>
      </c>
      <c r="H54" s="72">
        <f t="shared" si="25"/>
        <v>0.7</v>
      </c>
      <c r="I54" s="3">
        <f t="shared" si="26"/>
        <v>4</v>
      </c>
      <c r="J54" s="3">
        <f t="shared" ca="1" si="27"/>
        <v>0</v>
      </c>
      <c r="K54" s="3">
        <f t="shared" si="28"/>
        <v>0</v>
      </c>
      <c r="L54" s="73">
        <f t="shared" si="29"/>
        <v>0</v>
      </c>
      <c r="M54" s="110">
        <v>0.415182</v>
      </c>
      <c r="N54" s="74"/>
      <c r="O54" s="75">
        <f t="shared" si="30"/>
        <v>0</v>
      </c>
      <c r="P54" s="114">
        <f t="shared" si="9"/>
        <v>0.49821839999999995</v>
      </c>
      <c r="Q54" s="115">
        <f t="shared" si="10"/>
        <v>0.33214560000000004</v>
      </c>
      <c r="R54" s="78">
        <f t="shared" si="31"/>
        <v>0.33214560000000004</v>
      </c>
      <c r="S54" s="79">
        <f t="shared" si="11"/>
        <v>0</v>
      </c>
      <c r="T54" s="107"/>
      <c r="U54" s="113"/>
    </row>
    <row r="55" spans="1:21" ht="15" customHeight="1" x14ac:dyDescent="0.5">
      <c r="A55" s="46"/>
      <c r="B55" s="67" t="s">
        <v>3</v>
      </c>
      <c r="C55" s="68">
        <v>396</v>
      </c>
      <c r="D55" s="69"/>
      <c r="E55" s="70" t="str">
        <f t="shared" si="23"/>
        <v/>
      </c>
      <c r="F55" s="108">
        <v>4.4417999999999999E-2</v>
      </c>
      <c r="G55" s="71">
        <f t="shared" si="24"/>
        <v>1</v>
      </c>
      <c r="H55" s="72">
        <f t="shared" si="25"/>
        <v>0.7</v>
      </c>
      <c r="I55" s="3">
        <f t="shared" si="26"/>
        <v>4</v>
      </c>
      <c r="J55" s="3">
        <f t="shared" ca="1" si="27"/>
        <v>0</v>
      </c>
      <c r="K55" s="3">
        <f t="shared" si="28"/>
        <v>0</v>
      </c>
      <c r="L55" s="73">
        <f t="shared" si="29"/>
        <v>0</v>
      </c>
      <c r="M55" s="110">
        <v>0.42981599999999998</v>
      </c>
      <c r="N55" s="74"/>
      <c r="O55" s="75">
        <f t="shared" si="30"/>
        <v>0</v>
      </c>
      <c r="P55" s="114">
        <f t="shared" si="9"/>
        <v>0.51577919999999999</v>
      </c>
      <c r="Q55" s="115">
        <f t="shared" si="10"/>
        <v>0.34385280000000001</v>
      </c>
      <c r="R55" s="78">
        <f t="shared" si="31"/>
        <v>0.34385280000000001</v>
      </c>
      <c r="S55" s="79">
        <f t="shared" si="11"/>
        <v>0</v>
      </c>
      <c r="T55" s="107"/>
      <c r="U55" s="113"/>
    </row>
    <row r="56" spans="1:21" ht="15" customHeight="1" x14ac:dyDescent="0.5">
      <c r="A56" s="46"/>
      <c r="B56" s="67" t="s">
        <v>3</v>
      </c>
      <c r="C56" s="68">
        <v>398</v>
      </c>
      <c r="D56" s="69"/>
      <c r="E56" s="70" t="str">
        <f t="shared" si="23"/>
        <v/>
      </c>
      <c r="F56" s="108">
        <v>3.5113999999999999E-2</v>
      </c>
      <c r="G56" s="71">
        <f t="shared" si="24"/>
        <v>1</v>
      </c>
      <c r="H56" s="72">
        <f t="shared" si="25"/>
        <v>0.7</v>
      </c>
      <c r="I56" s="3">
        <f t="shared" si="26"/>
        <v>4</v>
      </c>
      <c r="J56" s="3">
        <f t="shared" ca="1" si="27"/>
        <v>0</v>
      </c>
      <c r="K56" s="3">
        <f t="shared" si="28"/>
        <v>0</v>
      </c>
      <c r="L56" s="73">
        <f t="shared" si="29"/>
        <v>0</v>
      </c>
      <c r="M56" s="110">
        <v>0.38547700000000001</v>
      </c>
      <c r="N56" s="74"/>
      <c r="O56" s="75">
        <f t="shared" si="30"/>
        <v>0</v>
      </c>
      <c r="P56" s="114">
        <f t="shared" si="9"/>
        <v>0.46257239999999999</v>
      </c>
      <c r="Q56" s="115">
        <f t="shared" si="10"/>
        <v>0.30838160000000003</v>
      </c>
      <c r="R56" s="78">
        <f t="shared" si="31"/>
        <v>0.30838160000000003</v>
      </c>
      <c r="S56" s="79">
        <f t="shared" si="11"/>
        <v>0</v>
      </c>
      <c r="T56" s="107"/>
      <c r="U56" s="113"/>
    </row>
    <row r="57" spans="1:21" ht="15" customHeight="1" x14ac:dyDescent="0.5">
      <c r="A57" s="46"/>
      <c r="B57" s="67" t="s">
        <v>3</v>
      </c>
      <c r="C57" s="68">
        <v>402</v>
      </c>
      <c r="D57" s="69"/>
      <c r="E57" s="70" t="str">
        <f t="shared" si="23"/>
        <v/>
      </c>
      <c r="F57" s="108">
        <v>1.4515E-2</v>
      </c>
      <c r="G57" s="71">
        <f t="shared" si="24"/>
        <v>1</v>
      </c>
      <c r="H57" s="72">
        <f t="shared" si="25"/>
        <v>0.7</v>
      </c>
      <c r="I57" s="3">
        <f t="shared" si="26"/>
        <v>4</v>
      </c>
      <c r="J57" s="3">
        <f t="shared" ca="1" si="27"/>
        <v>0</v>
      </c>
      <c r="K57" s="3">
        <f t="shared" si="28"/>
        <v>0</v>
      </c>
      <c r="L57" s="73">
        <f t="shared" si="29"/>
        <v>0</v>
      </c>
      <c r="M57" s="110">
        <v>0.52964999999999995</v>
      </c>
      <c r="N57" s="74"/>
      <c r="O57" s="75">
        <f t="shared" si="30"/>
        <v>0</v>
      </c>
      <c r="P57" s="114">
        <f t="shared" si="9"/>
        <v>0.63557999999999992</v>
      </c>
      <c r="Q57" s="115">
        <f t="shared" si="10"/>
        <v>0.42371999999999999</v>
      </c>
      <c r="R57" s="78">
        <f t="shared" si="31"/>
        <v>0.42371999999999999</v>
      </c>
      <c r="S57" s="79">
        <f t="shared" si="11"/>
        <v>0</v>
      </c>
      <c r="T57" s="107"/>
      <c r="U57" s="113"/>
    </row>
    <row r="58" spans="1:21" ht="15" customHeight="1" x14ac:dyDescent="0.5">
      <c r="A58" s="46"/>
      <c r="B58" s="67" t="s">
        <v>3</v>
      </c>
      <c r="C58" s="68">
        <v>403</v>
      </c>
      <c r="D58" s="69"/>
      <c r="E58" s="70" t="str">
        <f t="shared" si="23"/>
        <v/>
      </c>
      <c r="F58" s="108">
        <v>3.0984000000000001E-2</v>
      </c>
      <c r="G58" s="71">
        <f t="shared" si="24"/>
        <v>1</v>
      </c>
      <c r="H58" s="72">
        <f t="shared" si="25"/>
        <v>0.7</v>
      </c>
      <c r="I58" s="3">
        <f t="shared" si="26"/>
        <v>4</v>
      </c>
      <c r="J58" s="3">
        <f t="shared" ca="1" si="27"/>
        <v>0</v>
      </c>
      <c r="K58" s="3">
        <f t="shared" si="28"/>
        <v>0</v>
      </c>
      <c r="L58" s="73">
        <f t="shared" si="29"/>
        <v>0</v>
      </c>
      <c r="M58" s="110">
        <v>0.48564800000000002</v>
      </c>
      <c r="N58" s="74"/>
      <c r="O58" s="75">
        <f t="shared" si="30"/>
        <v>0</v>
      </c>
      <c r="P58" s="114">
        <f t="shared" ref="P58:P59" si="32">MIN(1,M58*(1+$P$6))</f>
        <v>0.58277760000000001</v>
      </c>
      <c r="Q58" s="115">
        <f t="shared" ref="Q58:Q59" si="33">MAX(0,M58*(1-$P$6))</f>
        <v>0.38851840000000004</v>
      </c>
      <c r="R58" s="78">
        <f t="shared" si="31"/>
        <v>0.38851840000000004</v>
      </c>
      <c r="S58" s="79">
        <f t="shared" si="11"/>
        <v>0</v>
      </c>
      <c r="T58" s="107"/>
      <c r="U58" s="113"/>
    </row>
    <row r="59" spans="1:21" ht="15" customHeight="1" x14ac:dyDescent="0.5">
      <c r="A59" s="46"/>
      <c r="B59" s="88" t="s">
        <v>3</v>
      </c>
      <c r="C59" s="89">
        <v>404</v>
      </c>
      <c r="D59" s="90"/>
      <c r="E59" s="91" t="str">
        <f t="shared" si="23"/>
        <v/>
      </c>
      <c r="F59" s="109">
        <v>1.6435000000000002E-2</v>
      </c>
      <c r="G59" s="92">
        <f t="shared" si="24"/>
        <v>1</v>
      </c>
      <c r="H59" s="93">
        <f t="shared" si="25"/>
        <v>0.7</v>
      </c>
      <c r="I59" s="94">
        <f t="shared" si="26"/>
        <v>4</v>
      </c>
      <c r="J59" s="94">
        <f t="shared" ca="1" si="27"/>
        <v>0</v>
      </c>
      <c r="K59" s="94">
        <f t="shared" si="28"/>
        <v>0</v>
      </c>
      <c r="L59" s="95">
        <f t="shared" si="29"/>
        <v>0</v>
      </c>
      <c r="M59" s="111">
        <v>0.335926</v>
      </c>
      <c r="N59" s="96"/>
      <c r="O59" s="97">
        <f t="shared" si="30"/>
        <v>0</v>
      </c>
      <c r="P59" s="116">
        <f t="shared" si="32"/>
        <v>0.4031112</v>
      </c>
      <c r="Q59" s="117">
        <f t="shared" si="33"/>
        <v>0.2687408</v>
      </c>
      <c r="R59" s="98">
        <f t="shared" si="31"/>
        <v>0.2687408</v>
      </c>
      <c r="S59" s="99">
        <f t="shared" si="11"/>
        <v>0</v>
      </c>
      <c r="T59" s="107"/>
      <c r="U59" s="113"/>
    </row>
    <row r="60" spans="1:21" ht="15" customHeight="1" x14ac:dyDescent="0.5">
      <c r="A60" s="46"/>
      <c r="B60" s="2"/>
      <c r="C60" s="3"/>
      <c r="D60" s="3"/>
      <c r="E60" s="3"/>
      <c r="F60" s="3"/>
      <c r="G60" s="100"/>
      <c r="H60" s="3"/>
      <c r="I60" s="3"/>
      <c r="J60" s="3"/>
      <c r="K60" s="3"/>
      <c r="L60" s="5"/>
      <c r="M60" s="6"/>
      <c r="N60" s="6"/>
      <c r="O60" s="6"/>
      <c r="P60" s="6"/>
      <c r="Q60" s="6"/>
      <c r="R60" s="6"/>
      <c r="S60" s="6"/>
    </row>
    <row r="61" spans="1:21" ht="15" customHeight="1" x14ac:dyDescent="0.5">
      <c r="A61" s="46"/>
      <c r="B61" s="101" t="s">
        <v>32</v>
      </c>
      <c r="C61" s="3"/>
      <c r="D61" s="3"/>
      <c r="E61" s="3"/>
      <c r="F61" s="3"/>
      <c r="G61" s="100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21" ht="15" customHeight="1" x14ac:dyDescent="0.5">
      <c r="A62" s="46"/>
      <c r="B62" s="2" t="s">
        <v>3</v>
      </c>
      <c r="C62" s="68"/>
      <c r="D62" s="3">
        <f>SUMIF($B$12:$B$59,$B62,D$12:D$59)</f>
        <v>0</v>
      </c>
      <c r="E62" s="72"/>
      <c r="F62" s="72"/>
      <c r="G62" s="102"/>
      <c r="H62" s="3"/>
      <c r="I62" s="3"/>
      <c r="J62" s="3"/>
      <c r="K62" s="3"/>
      <c r="L62" s="103">
        <f>SUMIF($B$12:$B$59,$B62,L$12:L$59)</f>
        <v>0</v>
      </c>
      <c r="M62" s="104"/>
      <c r="N62" s="104"/>
      <c r="O62" s="104"/>
      <c r="P62" s="104"/>
      <c r="Q62" s="104"/>
    </row>
    <row r="63" spans="1:21" ht="15" customHeight="1" x14ac:dyDescent="0.5">
      <c r="A63" s="46"/>
      <c r="B63" s="2" t="s">
        <v>4</v>
      </c>
      <c r="C63" s="68"/>
      <c r="D63" s="3">
        <f>SUMIF($B$12:$B$59,$B63,D$12:D$59)</f>
        <v>0</v>
      </c>
      <c r="E63" s="72"/>
      <c r="F63" s="72"/>
      <c r="G63" s="102"/>
      <c r="H63" s="3"/>
      <c r="I63" s="3"/>
      <c r="J63" s="3"/>
      <c r="K63" s="3"/>
      <c r="L63" s="103">
        <f>SUMIF($B$12:$B$59,$B63,L$12:L$59)</f>
        <v>0</v>
      </c>
      <c r="M63" s="104"/>
      <c r="N63" s="104"/>
      <c r="O63" s="104"/>
      <c r="P63" s="104"/>
      <c r="Q63" s="104"/>
    </row>
    <row r="64" spans="1:21" ht="15" customHeight="1" x14ac:dyDescent="0.5">
      <c r="A64" s="46"/>
      <c r="B64" s="2"/>
      <c r="C64" s="3"/>
      <c r="D64" s="3"/>
      <c r="E64" s="3"/>
      <c r="F64" s="3"/>
      <c r="G64" s="100"/>
      <c r="H64" s="3"/>
      <c r="I64" s="3"/>
      <c r="J64" s="3"/>
      <c r="K64" s="3"/>
      <c r="L64" s="5"/>
    </row>
    <row r="65" spans="2:12" x14ac:dyDescent="0.35">
      <c r="B65" s="2" t="s">
        <v>5</v>
      </c>
      <c r="C65" s="68"/>
      <c r="D65" s="3">
        <f>SUM(D62:D63)</f>
        <v>0</v>
      </c>
      <c r="E65" s="72"/>
      <c r="F65" s="72"/>
      <c r="G65" s="102"/>
      <c r="H65" s="3"/>
      <c r="I65" s="3"/>
      <c r="J65" s="3"/>
      <c r="K65" s="3"/>
      <c r="L65" s="103">
        <f>SUM(L62:L63)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6447BE-2333-49A2-A85E-D502761AC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Chloe Spurgeon</cp:lastModifiedBy>
  <dcterms:created xsi:type="dcterms:W3CDTF">2022-04-05T10:34:09Z</dcterms:created>
  <dcterms:modified xsi:type="dcterms:W3CDTF">2025-01-27T09:12:34Z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2023-10-24T14:10:26Z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